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ÖNKORMÁNYZAT\2018. évi költségvetés\Végleges\Előterjesztés\"/>
    </mc:Choice>
  </mc:AlternateContent>
  <bookViews>
    <workbookView xWindow="0" yWindow="0" windowWidth="28800" windowHeight="12330" activeTab="6"/>
  </bookViews>
  <sheets>
    <sheet name="GYEJÓ" sheetId="1" r:id="rId1"/>
    <sheet name="Műv.ház" sheetId="2" r:id="rId2"/>
    <sheet name="Óvoda" sheetId="3" r:id="rId3"/>
    <sheet name="PH" sheetId="5" r:id="rId4"/>
    <sheet name="MTBSZSZ" sheetId="6" r:id="rId5"/>
    <sheet name="Önk." sheetId="7" r:id="rId6"/>
    <sheet name="össz" sheetId="8" r:id="rId7"/>
  </sheets>
  <definedNames>
    <definedName name="_xlnm.Print_Area" localSheetId="5">Önk.!$A$1:$AB$26</definedName>
  </definedNames>
  <calcPr calcId="162913"/>
</workbook>
</file>

<file path=xl/calcChain.xml><?xml version="1.0" encoding="utf-8"?>
<calcChain xmlns="http://schemas.openxmlformats.org/spreadsheetml/2006/main">
  <c r="Z5" i="7" l="1"/>
  <c r="G16" i="7"/>
  <c r="I5" i="7"/>
  <c r="AA16" i="7"/>
  <c r="P13" i="6" l="1"/>
  <c r="H17" i="6"/>
  <c r="I17" i="6"/>
  <c r="G17" i="6"/>
  <c r="H13" i="6"/>
  <c r="G13" i="6"/>
  <c r="Y4" i="8" l="1"/>
  <c r="S14" i="8"/>
  <c r="S12" i="8"/>
  <c r="R12" i="8"/>
  <c r="S11" i="8"/>
  <c r="R11" i="8"/>
  <c r="S10" i="8"/>
  <c r="R10" i="8"/>
  <c r="S9" i="8"/>
  <c r="R9" i="8"/>
  <c r="S7" i="8"/>
  <c r="R7" i="8"/>
  <c r="F19" i="8"/>
  <c r="G19" i="8"/>
  <c r="H19" i="8"/>
  <c r="I19" i="8"/>
  <c r="J19" i="8"/>
  <c r="K19" i="8"/>
  <c r="L19" i="8"/>
  <c r="M19" i="8"/>
  <c r="N19" i="8"/>
  <c r="O19" i="8"/>
  <c r="P19" i="8"/>
  <c r="P16" i="6"/>
  <c r="P15" i="6"/>
  <c r="P14" i="6"/>
  <c r="P12" i="6"/>
  <c r="P11" i="6"/>
  <c r="P10" i="6"/>
  <c r="P9" i="6"/>
  <c r="P8" i="6"/>
  <c r="P7" i="6"/>
  <c r="P6" i="6"/>
  <c r="P5" i="6"/>
  <c r="P4" i="6"/>
  <c r="J17" i="6"/>
  <c r="K17" i="6"/>
  <c r="L17" i="6"/>
  <c r="M17" i="6"/>
  <c r="N17" i="6"/>
  <c r="O17" i="6"/>
  <c r="P17" i="6" l="1"/>
  <c r="U17" i="6"/>
  <c r="F5" i="6" s="1"/>
  <c r="S16" i="7"/>
  <c r="S9" i="7"/>
  <c r="R9" i="7"/>
  <c r="S14" i="7"/>
  <c r="R14" i="7"/>
  <c r="S12" i="7"/>
  <c r="R12" i="7"/>
  <c r="S11" i="7"/>
  <c r="R11" i="7"/>
  <c r="S13" i="7"/>
  <c r="R13" i="7"/>
  <c r="F17" i="6" l="1"/>
  <c r="H20" i="6" s="1"/>
  <c r="Y5" i="7"/>
  <c r="E11" i="3"/>
  <c r="E10" i="3"/>
  <c r="E9" i="3"/>
  <c r="E14" i="3" l="1"/>
  <c r="W19" i="8" l="1"/>
  <c r="W22" i="7"/>
  <c r="W50" i="8"/>
  <c r="W52" i="8" s="1"/>
  <c r="AB51" i="8" l="1"/>
  <c r="T49" i="8" l="1"/>
  <c r="AB9" i="7" l="1"/>
  <c r="Q9" i="7"/>
  <c r="G14" i="5" l="1"/>
  <c r="E14" i="1" l="1"/>
  <c r="H7" i="1"/>
  <c r="I7" i="1"/>
  <c r="G7" i="1"/>
  <c r="S45" i="8" l="1"/>
  <c r="T45" i="8"/>
  <c r="U45" i="8"/>
  <c r="V45" i="8"/>
  <c r="X45" i="8"/>
  <c r="Y45" i="8"/>
  <c r="Z45" i="8"/>
  <c r="AA45" i="8"/>
  <c r="R45" i="8"/>
  <c r="Y19" i="8"/>
  <c r="AB16" i="8"/>
  <c r="AB15" i="8"/>
  <c r="AA41" i="8"/>
  <c r="Z41" i="8"/>
  <c r="Y41" i="8"/>
  <c r="X41" i="8"/>
  <c r="U41" i="8"/>
  <c r="V41" i="8"/>
  <c r="S41" i="8"/>
  <c r="R41" i="8"/>
  <c r="T41" i="8"/>
  <c r="P41" i="8"/>
  <c r="O41" i="8"/>
  <c r="N41" i="8"/>
  <c r="M41" i="8"/>
  <c r="L41" i="8"/>
  <c r="K41" i="8"/>
  <c r="J41" i="8"/>
  <c r="I41" i="8"/>
  <c r="H41" i="8"/>
  <c r="AB44" i="8"/>
  <c r="AB43" i="8"/>
  <c r="Q43" i="8"/>
  <c r="AA49" i="8"/>
  <c r="Z49" i="8"/>
  <c r="Y49" i="8"/>
  <c r="X49" i="8"/>
  <c r="V49" i="8"/>
  <c r="U49" i="8"/>
  <c r="S49" i="8"/>
  <c r="R49" i="8"/>
  <c r="P49" i="8"/>
  <c r="O49" i="8"/>
  <c r="N49" i="8"/>
  <c r="M49" i="8"/>
  <c r="L49" i="8"/>
  <c r="K49" i="8"/>
  <c r="J49" i="8"/>
  <c r="I49" i="8"/>
  <c r="H49" i="8"/>
  <c r="G49" i="8"/>
  <c r="F49" i="8"/>
  <c r="AB48" i="8"/>
  <c r="Q48" i="8"/>
  <c r="AB47" i="8"/>
  <c r="Q47" i="8"/>
  <c r="AB46" i="8"/>
  <c r="Q46" i="8"/>
  <c r="P45" i="8"/>
  <c r="O45" i="8"/>
  <c r="N45" i="8"/>
  <c r="M45" i="8"/>
  <c r="L45" i="8"/>
  <c r="K45" i="8"/>
  <c r="J45" i="8"/>
  <c r="I45" i="8"/>
  <c r="H45" i="8"/>
  <c r="G45" i="8"/>
  <c r="F45" i="8"/>
  <c r="AB42" i="8"/>
  <c r="Q42" i="8"/>
  <c r="Q44" i="8"/>
  <c r="G41" i="8"/>
  <c r="F41" i="8"/>
  <c r="AB40" i="8"/>
  <c r="Q40" i="8"/>
  <c r="AB39" i="8"/>
  <c r="Q39" i="8"/>
  <c r="Q41" i="8" s="1"/>
  <c r="AA38" i="8"/>
  <c r="Z38" i="8"/>
  <c r="Y38" i="8"/>
  <c r="X38" i="8"/>
  <c r="V38" i="8"/>
  <c r="U38" i="8"/>
  <c r="T38" i="8"/>
  <c r="S38" i="8"/>
  <c r="R38" i="8"/>
  <c r="P38" i="8"/>
  <c r="O38" i="8"/>
  <c r="N38" i="8"/>
  <c r="M38" i="8"/>
  <c r="L38" i="8"/>
  <c r="K38" i="8"/>
  <c r="J38" i="8"/>
  <c r="I38" i="8"/>
  <c r="H38" i="8"/>
  <c r="G38" i="8"/>
  <c r="F38" i="8"/>
  <c r="AB37" i="8"/>
  <c r="Q37" i="8"/>
  <c r="AB36" i="8"/>
  <c r="Q36" i="8"/>
  <c r="AB35" i="8"/>
  <c r="Q35" i="8"/>
  <c r="AB34" i="8"/>
  <c r="Q34" i="8"/>
  <c r="AB33" i="8"/>
  <c r="Q33" i="8"/>
  <c r="AB32" i="8"/>
  <c r="Q32" i="8"/>
  <c r="AB31" i="8"/>
  <c r="Q31" i="8"/>
  <c r="AB30" i="8"/>
  <c r="Q30" i="8"/>
  <c r="AB29" i="8"/>
  <c r="Q29" i="8"/>
  <c r="AB28" i="8"/>
  <c r="Q28" i="8"/>
  <c r="AB27" i="8"/>
  <c r="Q27" i="8"/>
  <c r="AB26" i="8"/>
  <c r="Q26" i="8"/>
  <c r="AA22" i="8"/>
  <c r="Z22" i="8"/>
  <c r="Y22" i="8"/>
  <c r="X22" i="8"/>
  <c r="V22" i="8"/>
  <c r="U22" i="8"/>
  <c r="T22" i="8"/>
  <c r="S22" i="8"/>
  <c r="R22" i="8"/>
  <c r="P22" i="8"/>
  <c r="O22" i="8"/>
  <c r="N22" i="8"/>
  <c r="M22" i="8"/>
  <c r="M50" i="8" s="1"/>
  <c r="L22" i="8"/>
  <c r="K22" i="8"/>
  <c r="J22" i="8"/>
  <c r="I22" i="8"/>
  <c r="H22" i="8"/>
  <c r="G22" i="8"/>
  <c r="F22" i="8"/>
  <c r="AB21" i="8"/>
  <c r="Q21" i="8"/>
  <c r="AB20" i="8"/>
  <c r="Q20" i="8"/>
  <c r="Z19" i="8"/>
  <c r="Z50" i="8" s="1"/>
  <c r="X19" i="8"/>
  <c r="U19" i="8"/>
  <c r="S19" i="8"/>
  <c r="R19" i="8"/>
  <c r="H50" i="8"/>
  <c r="AB18" i="8"/>
  <c r="Q18" i="8"/>
  <c r="AB17" i="8"/>
  <c r="Q17" i="8"/>
  <c r="AB14" i="8"/>
  <c r="Q14" i="8"/>
  <c r="AB13" i="8"/>
  <c r="Q13" i="8"/>
  <c r="AB12" i="8"/>
  <c r="Q12" i="8"/>
  <c r="AB11" i="8"/>
  <c r="Q11" i="8"/>
  <c r="AB10" i="8"/>
  <c r="Q10" i="8"/>
  <c r="AB9" i="8"/>
  <c r="Q9" i="8"/>
  <c r="AA19" i="8"/>
  <c r="Q8" i="8"/>
  <c r="AB7" i="8"/>
  <c r="Q7" i="8"/>
  <c r="T19" i="8"/>
  <c r="Q6" i="8"/>
  <c r="AB5" i="8"/>
  <c r="Q5" i="8"/>
  <c r="AB3" i="8"/>
  <c r="Q3" i="8"/>
  <c r="N50" i="8" l="1"/>
  <c r="AA50" i="8"/>
  <c r="AA52" i="8" s="1"/>
  <c r="O50" i="8"/>
  <c r="O52" i="8" s="1"/>
  <c r="U50" i="8"/>
  <c r="U52" i="8" s="1"/>
  <c r="I50" i="8"/>
  <c r="I52" i="8" s="1"/>
  <c r="X50" i="8"/>
  <c r="X52" i="8" s="1"/>
  <c r="J50" i="8"/>
  <c r="J52" i="8" s="1"/>
  <c r="G50" i="8"/>
  <c r="G52" i="8" s="1"/>
  <c r="L50" i="8"/>
  <c r="L52" i="8" s="1"/>
  <c r="Y50" i="8"/>
  <c r="P50" i="8"/>
  <c r="P52" i="8" s="1"/>
  <c r="T50" i="8"/>
  <c r="T52" i="8" s="1"/>
  <c r="S50" i="8"/>
  <c r="R50" i="8"/>
  <c r="R52" i="8" s="1"/>
  <c r="K50" i="8"/>
  <c r="AB49" i="8"/>
  <c r="Q22" i="8"/>
  <c r="H52" i="8"/>
  <c r="Q49" i="8"/>
  <c r="AB4" i="8"/>
  <c r="Q38" i="8"/>
  <c r="AB45" i="8"/>
  <c r="AB41" i="8"/>
  <c r="M52" i="8"/>
  <c r="AB6" i="8"/>
  <c r="AB8" i="8"/>
  <c r="N52" i="8"/>
  <c r="Z52" i="8"/>
  <c r="AB22" i="8"/>
  <c r="AB38" i="8"/>
  <c r="Q4" i="8"/>
  <c r="Q19" i="8" s="1"/>
  <c r="Q45" i="8"/>
  <c r="F50" i="8"/>
  <c r="V19" i="8"/>
  <c r="Y52" i="8" l="1"/>
  <c r="K51" i="8"/>
  <c r="Q51" i="8" s="1"/>
  <c r="V50" i="8"/>
  <c r="V52" i="8" s="1"/>
  <c r="AB19" i="8"/>
  <c r="AB50" i="8" s="1"/>
  <c r="Q50" i="8"/>
  <c r="S52" i="8"/>
  <c r="F52" i="8"/>
  <c r="P55" i="8" l="1"/>
  <c r="Q52" i="8"/>
  <c r="K52" i="8"/>
  <c r="AB52" i="8"/>
  <c r="P58" i="8" s="1"/>
  <c r="Y22" i="7"/>
  <c r="AA22" i="7"/>
  <c r="Z22" i="7"/>
  <c r="X22" i="7"/>
  <c r="U22" i="7"/>
  <c r="T22" i="7"/>
  <c r="S22" i="7"/>
  <c r="R22" i="7"/>
  <c r="P22" i="7"/>
  <c r="O22" i="7"/>
  <c r="N22" i="7"/>
  <c r="M22" i="7"/>
  <c r="L22" i="7"/>
  <c r="K22" i="7"/>
  <c r="I22" i="7"/>
  <c r="H22" i="7"/>
  <c r="G22" i="7"/>
  <c r="F22" i="7"/>
  <c r="AB21" i="7"/>
  <c r="Q21" i="7"/>
  <c r="AB20" i="7"/>
  <c r="AB19" i="7"/>
  <c r="AB18" i="7"/>
  <c r="AB17" i="7"/>
  <c r="Q17" i="7"/>
  <c r="AB16" i="7"/>
  <c r="Q16" i="7"/>
  <c r="AB15" i="7"/>
  <c r="Q15" i="7"/>
  <c r="AB14" i="7"/>
  <c r="Q14" i="7"/>
  <c r="AB13" i="7"/>
  <c r="Q13" i="7"/>
  <c r="AB12" i="7"/>
  <c r="Q12" i="7"/>
  <c r="AB11" i="7"/>
  <c r="Q11" i="7"/>
  <c r="AB10" i="7"/>
  <c r="Q10" i="7"/>
  <c r="V8" i="7"/>
  <c r="V22" i="7" s="1"/>
  <c r="Q8" i="7"/>
  <c r="AB7" i="7"/>
  <c r="Q7" i="7"/>
  <c r="AB6" i="7"/>
  <c r="Q6" i="7"/>
  <c r="J22" i="7"/>
  <c r="AB4" i="7"/>
  <c r="Q4" i="7"/>
  <c r="AB22" i="7" l="1"/>
  <c r="AB5" i="7"/>
  <c r="Q5" i="7"/>
  <c r="Q22" i="7" s="1"/>
  <c r="AB8" i="7"/>
  <c r="Q26" i="7" l="1"/>
  <c r="Y6" i="5"/>
  <c r="X6" i="5"/>
  <c r="W6" i="5"/>
  <c r="V6" i="5"/>
  <c r="U6" i="5"/>
  <c r="T6" i="5"/>
  <c r="S6" i="5"/>
  <c r="R6" i="5"/>
  <c r="P6" i="5"/>
  <c r="O6" i="5"/>
  <c r="N6" i="5"/>
  <c r="M6" i="5"/>
  <c r="L6" i="5"/>
  <c r="K6" i="5"/>
  <c r="J6" i="5"/>
  <c r="I6" i="5"/>
  <c r="H6" i="5"/>
  <c r="G6" i="5"/>
  <c r="F6" i="5"/>
  <c r="AA5" i="5"/>
  <c r="Q5" i="5"/>
  <c r="AA4" i="5"/>
  <c r="Q4" i="5"/>
  <c r="AA6" i="5" l="1"/>
  <c r="Q6" i="5"/>
  <c r="O6" i="3" l="1"/>
  <c r="N6" i="3"/>
  <c r="M6" i="3"/>
  <c r="L6" i="3"/>
  <c r="K6" i="3"/>
  <c r="J6" i="3"/>
  <c r="I6" i="3"/>
  <c r="H6" i="3"/>
  <c r="G6" i="3"/>
  <c r="F6" i="3"/>
  <c r="P5" i="3"/>
  <c r="P4" i="3"/>
  <c r="P6" i="3" l="1"/>
  <c r="E15" i="2" l="1"/>
  <c r="O7" i="2"/>
  <c r="N7" i="2"/>
  <c r="M7" i="2"/>
  <c r="L7" i="2"/>
  <c r="K7" i="2"/>
  <c r="J7" i="2"/>
  <c r="I7" i="2"/>
  <c r="H7" i="2"/>
  <c r="G7" i="2"/>
  <c r="F7" i="2"/>
  <c r="P6" i="2"/>
  <c r="P5" i="2"/>
  <c r="P4" i="2"/>
  <c r="P7" i="2" l="1"/>
  <c r="P6" i="1"/>
  <c r="O7" i="1"/>
  <c r="N7" i="1"/>
  <c r="M7" i="1"/>
  <c r="L7" i="1"/>
  <c r="K7" i="1"/>
  <c r="J7" i="1"/>
  <c r="F7" i="1"/>
  <c r="P5" i="1"/>
  <c r="P4" i="1"/>
  <c r="P7" i="1" l="1"/>
</calcChain>
</file>

<file path=xl/sharedStrings.xml><?xml version="1.0" encoding="utf-8"?>
<sst xmlns="http://schemas.openxmlformats.org/spreadsheetml/2006/main" count="649" uniqueCount="201">
  <si>
    <t>Kormányzati funkció</t>
  </si>
  <si>
    <t>Szakfeladat</t>
  </si>
  <si>
    <t>KIADÁSOK</t>
  </si>
  <si>
    <t>száma</t>
  </si>
  <si>
    <t>megnevezése</t>
  </si>
  <si>
    <t>Int. Műk. Bev.</t>
  </si>
  <si>
    <t>Személyi jutt.</t>
  </si>
  <si>
    <t>Munka-adót terh.jár.</t>
  </si>
  <si>
    <t>Dologi kiad.</t>
  </si>
  <si>
    <t>Ellátottak pb.jutt.</t>
  </si>
  <si>
    <t>Műk.c. tám.ért. kiad.</t>
  </si>
  <si>
    <t>Műk.c.pe átadás</t>
  </si>
  <si>
    <t>Kötele-zettsé-gek (hitelt.)</t>
  </si>
  <si>
    <t>Tartalék</t>
  </si>
  <si>
    <t>Össz.</t>
  </si>
  <si>
    <t>018030</t>
  </si>
  <si>
    <t>Támogatási célú finanszírozási műveletek</t>
  </si>
  <si>
    <t>841907-9 K</t>
  </si>
  <si>
    <t>Önkorm.elszám.ktsgv.-i szerv.</t>
  </si>
  <si>
    <t>Eredeti EI</t>
  </si>
  <si>
    <t>104042</t>
  </si>
  <si>
    <t>Gyermekjóléti szolgáltatások</t>
  </si>
  <si>
    <t>889201-1 K</t>
  </si>
  <si>
    <t>Gyermekjóléti szolg.</t>
  </si>
  <si>
    <t>Gyermekj. Szolg. Össz.:</t>
  </si>
  <si>
    <t>Támogatások részletezése:</t>
  </si>
  <si>
    <t>Összesen:</t>
  </si>
  <si>
    <t>107054</t>
  </si>
  <si>
    <t>Családsegítés</t>
  </si>
  <si>
    <t>889924-1 K</t>
  </si>
  <si>
    <t>Felhalm.kiadás. (Tárgyi eszk.)</t>
  </si>
  <si>
    <t>Család- és gyermekjóléti szolgálat támogatása</t>
  </si>
  <si>
    <t>Települési Önkormányzatok szociális feladatainak egyéb támogatása</t>
  </si>
  <si>
    <t>Család és Gyermekjóléti Szolgálat</t>
  </si>
  <si>
    <t>József Attila Művelődési Ház és Nagyközségi Könyvtár</t>
  </si>
  <si>
    <t>Felhalm.kiadás</t>
  </si>
  <si>
    <t>Előző év költségvetési maradványának igénybevétele</t>
  </si>
  <si>
    <t>082091</t>
  </si>
  <si>
    <t>Közművelődés - közösségi és társadalmi részvétel fejlesztése</t>
  </si>
  <si>
    <t>910501-1 K</t>
  </si>
  <si>
    <t>Művelődési Ház</t>
  </si>
  <si>
    <t>082044</t>
  </si>
  <si>
    <t>Könyvtári szolgáltatások</t>
  </si>
  <si>
    <t>910123-1 K</t>
  </si>
  <si>
    <t>Könyvtár</t>
  </si>
  <si>
    <t>Művelődési Ház össz.</t>
  </si>
  <si>
    <t>Települési Önkormányzatok nyilvános könyvtári és közművelődési feladatainak támogatása:</t>
  </si>
  <si>
    <t>Intézményi sajátos bevétel</t>
  </si>
  <si>
    <t>Önkormányzati támogatás</t>
  </si>
  <si>
    <t>Összevont Óvodai Intézmény</t>
  </si>
  <si>
    <t>999000-1 K</t>
  </si>
  <si>
    <t>091140</t>
  </si>
  <si>
    <t>Óvodai nevelés, ellátás működtetési feladatai</t>
  </si>
  <si>
    <t>Óvodai intézm. Össz.</t>
  </si>
  <si>
    <t>Óvodai intézmény össz:</t>
  </si>
  <si>
    <t>Önkormányzati támogatás:</t>
  </si>
  <si>
    <t>Kunmadarasi Közös Önkormányzati Hivatal</t>
  </si>
  <si>
    <t>BEVÉTELEK</t>
  </si>
  <si>
    <t>Támoga-tások, kiegészí-tések</t>
  </si>
  <si>
    <t>Műk.c. tám.ért.bev.</t>
  </si>
  <si>
    <t>Műk.c. átvett pe.</t>
  </si>
  <si>
    <t>Pénzma-radvány</t>
  </si>
  <si>
    <t>Közhatal-mi bevét.</t>
  </si>
  <si>
    <t>Ir.szervt.kapott tám.</t>
  </si>
  <si>
    <t>Kölcsön visszat.</t>
  </si>
  <si>
    <t>Felh.c. tám.bev.</t>
  </si>
  <si>
    <t>Felh.c. átvett pe.</t>
  </si>
  <si>
    <t>Felh.c. bevétel (osztalék)</t>
  </si>
  <si>
    <t>011130</t>
  </si>
  <si>
    <t>Önkormányzatok és önkormányzati hivatalok jogalkotó és általános igazgatási tevékenysége</t>
  </si>
  <si>
    <t>841126-1 K</t>
  </si>
  <si>
    <t>Igazgatási tevékenység</t>
  </si>
  <si>
    <t>Polgárm. Hiv. összesen</t>
  </si>
  <si>
    <t>PH működési támogatás:</t>
  </si>
  <si>
    <t>Egyéb sajátos bevétel</t>
  </si>
  <si>
    <t>Madarasi Településellátó, Beruházó és Szolgáltató Szervezet</t>
  </si>
  <si>
    <t>042130</t>
  </si>
  <si>
    <t>Növénytermesztés, állattenyésztés és kapcsolódó szolgáltatások</t>
  </si>
  <si>
    <t>010000-1 Ö</t>
  </si>
  <si>
    <t>Növénytermesztés</t>
  </si>
  <si>
    <t>066010</t>
  </si>
  <si>
    <t>Zöldterület-kezelés</t>
  </si>
  <si>
    <t>813000-1 K</t>
  </si>
  <si>
    <t>Zöldterület kezelés, város és községgazdálkodás</t>
  </si>
  <si>
    <t>013350</t>
  </si>
  <si>
    <t>Az önk.vagyonnal való gazd.kapcs.felad. (nem szociális bérlakás)</t>
  </si>
  <si>
    <t>680001-1 K</t>
  </si>
  <si>
    <t>Lakóingatlan bérbeadása, üzemeltetése</t>
  </si>
  <si>
    <t>Az önk.vagyonnal való gazd.kapcs.felad. (önkormányzati tulajdonú üzlethelyiségek, irodák, más ingatlanok hasznosítása)</t>
  </si>
  <si>
    <t>680002-1 K</t>
  </si>
  <si>
    <t>Nem lakóingatlan bérbeadása, üzem., Repülőtér</t>
  </si>
  <si>
    <t>045160</t>
  </si>
  <si>
    <t>Közutak, hidak, alagutak üzemeltetése, fenntartása</t>
  </si>
  <si>
    <t>522001-1 K</t>
  </si>
  <si>
    <t>Közutak,-hidak üzem,fennart. Közúti áruszállítás</t>
  </si>
  <si>
    <t>013390</t>
  </si>
  <si>
    <t>Egyéb kiegészítő szolgáltatások</t>
  </si>
  <si>
    <t>841169-1 Ö</t>
  </si>
  <si>
    <t>M.n.s.egyéb kieg. szolgáltatások</t>
  </si>
  <si>
    <t>013320</t>
  </si>
  <si>
    <t>Köztemető-fenntartás és -működtetés</t>
  </si>
  <si>
    <t>960302-1 K</t>
  </si>
  <si>
    <t>Köztemető fenntartás</t>
  </si>
  <si>
    <t>A zöldterlet- üzemeltetéshez kapcsolódó feladatellátás támogatása</t>
  </si>
  <si>
    <t>041237</t>
  </si>
  <si>
    <t>Közfoglalkoztatási mintaprogram</t>
  </si>
  <si>
    <t>890443-1 K</t>
  </si>
  <si>
    <t>Egyéb közfoglalkoztatás (START)</t>
  </si>
  <si>
    <t>052020</t>
  </si>
  <si>
    <t>Szennyvíz gyűjtése, tisztítása, elhelyezése</t>
  </si>
  <si>
    <t>370000-1 K</t>
  </si>
  <si>
    <t>Szennyvíz-kezelés</t>
  </si>
  <si>
    <t>081030</t>
  </si>
  <si>
    <t>Sportlétesítmények, edzőtáborok működtetése és fejlesztése</t>
  </si>
  <si>
    <t>931102-1 K</t>
  </si>
  <si>
    <t>Sportlétesítmények fenntartása</t>
  </si>
  <si>
    <t>096020</t>
  </si>
  <si>
    <t>Iskolai intézményi étkeztetés</t>
  </si>
  <si>
    <t>Ált.isk.étkeztetés/Diákkonyha</t>
  </si>
  <si>
    <t>MTBSZSZ összesen</t>
  </si>
  <si>
    <t>Közutak fenntartásának támogatása:</t>
  </si>
  <si>
    <t>Egyenleg:</t>
  </si>
  <si>
    <t>Kunmadaras Nagyközség Önkormányzata</t>
  </si>
  <si>
    <t>Irányító szervi támogatás foly.</t>
  </si>
  <si>
    <t>042180</t>
  </si>
  <si>
    <t>Állat-egészségügy</t>
  </si>
  <si>
    <t>750000-1 K</t>
  </si>
  <si>
    <t>Állategészségügyi szolg.</t>
  </si>
  <si>
    <t>018010</t>
  </si>
  <si>
    <t>Önkormányzatok elszámolásai a központi költségvetéssel</t>
  </si>
  <si>
    <t>841901-9 K</t>
  </si>
  <si>
    <t>Önkorm.kist.társ.elszámolásai</t>
  </si>
  <si>
    <t>018020</t>
  </si>
  <si>
    <t>Központi ktgvetési befizetések</t>
  </si>
  <si>
    <t>841902-9 K</t>
  </si>
  <si>
    <t>900060</t>
  </si>
  <si>
    <t>Forgatási és befektetési célú finanszírozásai műveletek</t>
  </si>
  <si>
    <t>841906-9 K</t>
  </si>
  <si>
    <t>Finanszírozási műveletek</t>
  </si>
  <si>
    <t>Az önk.vagyonnal való gazd.kapcs.felad.</t>
  </si>
  <si>
    <t>841154-1 K</t>
  </si>
  <si>
    <t>Vagyongazdálkodás</t>
  </si>
  <si>
    <t>072111</t>
  </si>
  <si>
    <t>Háziorvosi alapellátás</t>
  </si>
  <si>
    <t>862101-1 K</t>
  </si>
  <si>
    <t>072311</t>
  </si>
  <si>
    <t>Fogorvosi alapellátás</t>
  </si>
  <si>
    <t>862301-1 K</t>
  </si>
  <si>
    <t>074031</t>
  </si>
  <si>
    <t>Család- és nővédelmi egészségügyi gondozás</t>
  </si>
  <si>
    <t>869041-1 K</t>
  </si>
  <si>
    <t>Védőnői szolgálat</t>
  </si>
  <si>
    <t>074032</t>
  </si>
  <si>
    <t>Ifjúság-egészségügyi gondozás</t>
  </si>
  <si>
    <t>869042-1 K</t>
  </si>
  <si>
    <t>Ifjúság eü.gondozás</t>
  </si>
  <si>
    <t>107060</t>
  </si>
  <si>
    <t>Egyéb szociális pénzbeli ellátások, támogatások</t>
  </si>
  <si>
    <t>084031</t>
  </si>
  <si>
    <t>Civil szervezetek működési támogatása</t>
  </si>
  <si>
    <t>890301-1 K, Ö</t>
  </si>
  <si>
    <t>Civil szervezetek támog.</t>
  </si>
  <si>
    <t>094260</t>
  </si>
  <si>
    <t>Hallgatói és oktatói ösztöndíjak, egyéb juttatások</t>
  </si>
  <si>
    <t>Ösztöndíjtámogatás</t>
  </si>
  <si>
    <t>Iskolai Intézményi étkeztetés</t>
  </si>
  <si>
    <t>562913-1 K</t>
  </si>
  <si>
    <t>Iskolai Intézményi Étkeztetés</t>
  </si>
  <si>
    <t>064010</t>
  </si>
  <si>
    <t>Közvilágítás</t>
  </si>
  <si>
    <t>083030</t>
  </si>
  <si>
    <t>Nem közfeladat / Egyéb kiadói tevékenység</t>
  </si>
  <si>
    <t>960900-1 Ö 581400</t>
  </si>
  <si>
    <t>Mns.egy.szolg.(MKrón.) Folyóirat, időszaki kiadvány kiadása</t>
  </si>
  <si>
    <t>Önkormányzat összesen:</t>
  </si>
  <si>
    <t>Önkormányzat által saját hatáskörben adott pénzügyi ellátás</t>
  </si>
  <si>
    <t>Különbség:</t>
  </si>
  <si>
    <t>882122-1 K</t>
  </si>
  <si>
    <t>Zöldterület kezelés</t>
  </si>
  <si>
    <t>Közutak,-hidak üzem,fennart.</t>
  </si>
  <si>
    <t>851011-1 K</t>
  </si>
  <si>
    <t>Önkorm. mindösszesen:</t>
  </si>
  <si>
    <t xml:space="preserve">    halmozódás</t>
  </si>
  <si>
    <t>Ökorm.össz.halm.nélk.</t>
  </si>
  <si>
    <t>Nem lakóingatlan bérbeadása, üzem. Repülőtér</t>
  </si>
  <si>
    <t>Önkormányzat által saját hatáskörben adot pénzügyi ellátáts</t>
  </si>
  <si>
    <t>Különbség</t>
  </si>
  <si>
    <t>Óvodapedagógusok elismert létszáma</t>
  </si>
  <si>
    <t>Pedagógiai szakképzettséggel rendelkező , óvodapedagógusok nevelő munkáját közvetlenül segítő</t>
  </si>
  <si>
    <t>Óvodai napi nyitvatartási ideje eléri a 8 órát</t>
  </si>
  <si>
    <t>Alapfokú végzettségű pedagógus kiegészítő támogatása</t>
  </si>
  <si>
    <t>Berekfürdő község önkormányzatának tám.</t>
  </si>
  <si>
    <t>Kincstári visszafizetés</t>
  </si>
  <si>
    <t>Város és Községgazdálkodás</t>
  </si>
  <si>
    <t>066020</t>
  </si>
  <si>
    <t>Város és Községgazdálkodás:</t>
  </si>
  <si>
    <t>Kulturális illetménypótlék</t>
  </si>
  <si>
    <t>Óvodai, Iskolai étkeztetés, szünidei étkeztetés</t>
  </si>
  <si>
    <t>Államháztartási megelőlegezés visszafizetése</t>
  </si>
  <si>
    <t>Összevont Ágazati Pótlék</t>
  </si>
  <si>
    <t>Települési Önkormányzatok szoc. feladatainak egyéb támogatása ( Gyermekétkeztetés)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</si>
</sst>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Ft&quot;"/>
    <numFmt numFmtId="165" formatCode="#,##0\ _F_t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i/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lightUp"/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Dashed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Dashed">
        <color indexed="64"/>
      </top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5" fillId="0" borderId="7" xfId="0" applyFont="1" applyBorder="1" applyAlignment="1">
      <alignment horizontal="center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49" fontId="4" fillId="0" borderId="10" xfId="0" applyNumberFormat="1" applyFont="1" applyBorder="1" applyAlignment="1">
      <alignment wrapText="1"/>
    </xf>
    <xf numFmtId="49" fontId="4" fillId="0" borderId="11" xfId="0" applyNumberFormat="1" applyFont="1" applyBorder="1" applyAlignment="1">
      <alignment wrapText="1"/>
    </xf>
    <xf numFmtId="0" fontId="7" fillId="0" borderId="11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right"/>
    </xf>
    <xf numFmtId="3" fontId="4" fillId="0" borderId="13" xfId="0" applyNumberFormat="1" applyFont="1" applyFill="1" applyBorder="1"/>
    <xf numFmtId="3" fontId="4" fillId="0" borderId="11" xfId="0" applyNumberFormat="1" applyFont="1" applyFill="1" applyBorder="1"/>
    <xf numFmtId="3" fontId="4" fillId="0" borderId="11" xfId="0" applyNumberFormat="1" applyFont="1" applyBorder="1"/>
    <xf numFmtId="3" fontId="8" fillId="0" borderId="12" xfId="0" applyNumberFormat="1" applyFont="1" applyBorder="1"/>
    <xf numFmtId="49" fontId="4" fillId="0" borderId="14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right"/>
    </xf>
    <xf numFmtId="3" fontId="4" fillId="0" borderId="3" xfId="0" applyNumberFormat="1" applyFont="1" applyFill="1" applyBorder="1"/>
    <xf numFmtId="3" fontId="4" fillId="0" borderId="3" xfId="0" applyNumberFormat="1" applyFont="1" applyBorder="1"/>
    <xf numFmtId="3" fontId="8" fillId="0" borderId="15" xfId="0" applyNumberFormat="1" applyFont="1" applyBorder="1"/>
    <xf numFmtId="49" fontId="4" fillId="0" borderId="16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0" fontId="7" fillId="0" borderId="7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right"/>
    </xf>
    <xf numFmtId="3" fontId="4" fillId="2" borderId="9" xfId="0" applyNumberFormat="1" applyFont="1" applyFill="1" applyBorder="1" applyAlignment="1">
      <alignment horizontal="right"/>
    </xf>
    <xf numFmtId="3" fontId="4" fillId="2" borderId="7" xfId="0" applyNumberFormat="1" applyFont="1" applyFill="1" applyBorder="1"/>
    <xf numFmtId="3" fontId="4" fillId="2" borderId="8" xfId="0" applyNumberFormat="1" applyFont="1" applyFill="1" applyBorder="1"/>
    <xf numFmtId="49" fontId="4" fillId="0" borderId="19" xfId="0" applyNumberFormat="1" applyFont="1" applyBorder="1" applyAlignment="1">
      <alignment wrapText="1"/>
    </xf>
    <xf numFmtId="49" fontId="4" fillId="0" borderId="20" xfId="0" applyNumberFormat="1" applyFont="1" applyBorder="1" applyAlignment="1">
      <alignment wrapText="1"/>
    </xf>
    <xf numFmtId="0" fontId="7" fillId="0" borderId="20" xfId="0" applyFont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3" fontId="4" fillId="0" borderId="21" xfId="0" applyNumberFormat="1" applyFont="1" applyFill="1" applyBorder="1" applyAlignment="1">
      <alignment horizontal="right"/>
    </xf>
    <xf numFmtId="3" fontId="4" fillId="0" borderId="20" xfId="0" applyNumberFormat="1" applyFont="1" applyFill="1" applyBorder="1"/>
    <xf numFmtId="3" fontId="4" fillId="0" borderId="20" xfId="0" applyNumberFormat="1" applyFont="1" applyBorder="1"/>
    <xf numFmtId="3" fontId="4" fillId="3" borderId="2" xfId="0" applyNumberFormat="1" applyFont="1" applyFill="1" applyBorder="1"/>
    <xf numFmtId="3" fontId="4" fillId="3" borderId="3" xfId="0" applyNumberFormat="1" applyFont="1" applyFill="1" applyBorder="1"/>
    <xf numFmtId="3" fontId="4" fillId="3" borderId="22" xfId="0" applyNumberFormat="1" applyFont="1" applyFill="1" applyBorder="1"/>
    <xf numFmtId="3" fontId="4" fillId="3" borderId="20" xfId="0" applyNumberFormat="1" applyFont="1" applyFill="1" applyBorder="1"/>
    <xf numFmtId="0" fontId="10" fillId="0" borderId="23" xfId="0" applyFont="1" applyBorder="1" applyAlignment="1">
      <alignment wrapText="1"/>
    </xf>
    <xf numFmtId="0" fontId="10" fillId="0" borderId="9" xfId="0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0" fontId="10" fillId="0" borderId="7" xfId="0" applyFont="1" applyBorder="1" applyAlignment="1">
      <alignment horizontal="center" wrapText="1"/>
    </xf>
    <xf numFmtId="0" fontId="10" fillId="0" borderId="8" xfId="0" applyFont="1" applyFill="1" applyBorder="1" applyAlignment="1">
      <alignment horizontal="left" wrapText="1"/>
    </xf>
    <xf numFmtId="0" fontId="10" fillId="0" borderId="9" xfId="0" applyFont="1" applyFill="1" applyBorder="1" applyAlignment="1">
      <alignment horizontal="center" wrapText="1"/>
    </xf>
    <xf numFmtId="0" fontId="10" fillId="0" borderId="7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center" wrapText="1"/>
    </xf>
    <xf numFmtId="0" fontId="12" fillId="0" borderId="6" xfId="0" applyFont="1" applyBorder="1" applyAlignment="1">
      <alignment horizontal="center" wrapText="1"/>
    </xf>
    <xf numFmtId="0" fontId="12" fillId="0" borderId="4" xfId="0" applyFont="1" applyFill="1" applyBorder="1" applyAlignment="1">
      <alignment horizontal="right" wrapText="1"/>
    </xf>
    <xf numFmtId="0" fontId="10" fillId="0" borderId="5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49" fontId="12" fillId="0" borderId="24" xfId="0" applyNumberFormat="1" applyFont="1" applyBorder="1" applyAlignment="1">
      <alignment wrapText="1"/>
    </xf>
    <xf numFmtId="49" fontId="12" fillId="0" borderId="13" xfId="0" applyNumberFormat="1" applyFont="1" applyBorder="1" applyAlignment="1">
      <alignment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3" fontId="12" fillId="0" borderId="12" xfId="0" applyNumberFormat="1" applyFont="1" applyFill="1" applyBorder="1" applyAlignment="1">
      <alignment horizontal="right"/>
    </xf>
    <xf numFmtId="3" fontId="12" fillId="0" borderId="13" xfId="0" applyNumberFormat="1" applyFont="1" applyFill="1" applyBorder="1"/>
    <xf numFmtId="3" fontId="12" fillId="0" borderId="11" xfId="0" applyNumberFormat="1" applyFont="1" applyFill="1" applyBorder="1"/>
    <xf numFmtId="3" fontId="12" fillId="0" borderId="11" xfId="0" applyNumberFormat="1" applyFont="1" applyBorder="1"/>
    <xf numFmtId="3" fontId="13" fillId="0" borderId="12" xfId="0" applyNumberFormat="1" applyFont="1" applyBorder="1"/>
    <xf numFmtId="49" fontId="12" fillId="0" borderId="23" xfId="0" applyNumberFormat="1" applyFont="1" applyBorder="1" applyAlignment="1">
      <alignment wrapText="1"/>
    </xf>
    <xf numFmtId="49" fontId="12" fillId="0" borderId="2" xfId="0" applyNumberFormat="1" applyFont="1" applyBorder="1" applyAlignment="1">
      <alignment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3" fontId="12" fillId="0" borderId="15" xfId="0" applyNumberFormat="1" applyFont="1" applyFill="1" applyBorder="1" applyAlignment="1">
      <alignment horizontal="right"/>
    </xf>
    <xf numFmtId="3" fontId="12" fillId="0" borderId="3" xfId="0" applyNumberFormat="1" applyFont="1" applyFill="1" applyBorder="1"/>
    <xf numFmtId="3" fontId="12" fillId="0" borderId="3" xfId="0" applyNumberFormat="1" applyFont="1" applyBorder="1"/>
    <xf numFmtId="3" fontId="13" fillId="0" borderId="15" xfId="0" applyNumberFormat="1" applyFont="1" applyBorder="1"/>
    <xf numFmtId="49" fontId="12" fillId="0" borderId="9" xfId="0" applyNumberFormat="1" applyFont="1" applyBorder="1" applyAlignment="1">
      <alignment wrapText="1"/>
    </xf>
    <xf numFmtId="0" fontId="12" fillId="0" borderId="7" xfId="0" applyFont="1" applyBorder="1" applyAlignment="1">
      <alignment horizontal="center" wrapText="1"/>
    </xf>
    <xf numFmtId="0" fontId="10" fillId="2" borderId="7" xfId="0" applyFont="1" applyFill="1" applyBorder="1" applyAlignment="1">
      <alignment horizontal="center" vertical="center" wrapText="1"/>
    </xf>
    <xf numFmtId="3" fontId="12" fillId="2" borderId="8" xfId="0" applyNumberFormat="1" applyFont="1" applyFill="1" applyBorder="1" applyAlignment="1">
      <alignment horizontal="right"/>
    </xf>
    <xf numFmtId="3" fontId="12" fillId="2" borderId="9" xfId="0" applyNumberFormat="1" applyFont="1" applyFill="1" applyBorder="1"/>
    <xf numFmtId="3" fontId="12" fillId="2" borderId="7" xfId="0" applyNumberFormat="1" applyFont="1" applyFill="1" applyBorder="1"/>
    <xf numFmtId="3" fontId="12" fillId="2" borderId="8" xfId="0" applyNumberFormat="1" applyFont="1" applyFill="1" applyBorder="1"/>
    <xf numFmtId="0" fontId="14" fillId="0" borderId="0" xfId="0" applyFont="1"/>
    <xf numFmtId="3" fontId="12" fillId="0" borderId="0" xfId="0" applyNumberFormat="1" applyFont="1" applyFill="1" applyBorder="1"/>
    <xf numFmtId="3" fontId="14" fillId="0" borderId="0" xfId="0" applyNumberFormat="1" applyFont="1"/>
    <xf numFmtId="3" fontId="12" fillId="3" borderId="2" xfId="0" applyNumberFormat="1" applyFont="1" applyFill="1" applyBorder="1"/>
    <xf numFmtId="3" fontId="12" fillId="3" borderId="3" xfId="0" applyNumberFormat="1" applyFont="1" applyFill="1" applyBorder="1"/>
    <xf numFmtId="0" fontId="3" fillId="0" borderId="6" xfId="0" applyFont="1" applyBorder="1" applyAlignment="1">
      <alignment horizontal="center" wrapText="1"/>
    </xf>
    <xf numFmtId="3" fontId="0" fillId="0" borderId="0" xfId="0" applyNumberFormat="1"/>
    <xf numFmtId="0" fontId="6" fillId="0" borderId="7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wrapText="1"/>
    </xf>
    <xf numFmtId="0" fontId="1" fillId="0" borderId="0" xfId="0" applyFont="1" applyBorder="1" applyAlignment="1"/>
    <xf numFmtId="0" fontId="17" fillId="0" borderId="23" xfId="0" applyFont="1" applyBorder="1" applyAlignment="1">
      <alignment wrapText="1"/>
    </xf>
    <xf numFmtId="0" fontId="17" fillId="0" borderId="6" xfId="0" applyFont="1" applyBorder="1" applyAlignment="1">
      <alignment wrapText="1"/>
    </xf>
    <xf numFmtId="0" fontId="17" fillId="0" borderId="6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right" wrapText="1"/>
    </xf>
    <xf numFmtId="0" fontId="11" fillId="0" borderId="6" xfId="0" applyFont="1" applyBorder="1" applyAlignment="1">
      <alignment horizontal="right" wrapText="1"/>
    </xf>
    <xf numFmtId="0" fontId="11" fillId="3" borderId="6" xfId="0" applyFont="1" applyFill="1" applyBorder="1" applyAlignment="1">
      <alignment horizontal="right" wrapText="1"/>
    </xf>
    <xf numFmtId="0" fontId="0" fillId="0" borderId="0" xfId="0" applyFont="1"/>
    <xf numFmtId="3" fontId="4" fillId="0" borderId="0" xfId="0" applyNumberFormat="1" applyFont="1" applyFill="1" applyBorder="1"/>
    <xf numFmtId="3" fontId="4" fillId="0" borderId="2" xfId="0" applyNumberFormat="1" applyFont="1" applyFill="1" applyBorder="1"/>
    <xf numFmtId="0" fontId="0" fillId="0" borderId="0" xfId="0" applyBorder="1"/>
    <xf numFmtId="3" fontId="1" fillId="0" borderId="0" xfId="0" applyNumberFormat="1" applyFont="1"/>
    <xf numFmtId="0" fontId="3" fillId="0" borderId="6" xfId="0" applyFont="1" applyBorder="1" applyAlignment="1">
      <alignment horizontal="center" wrapText="1"/>
    </xf>
    <xf numFmtId="0" fontId="3" fillId="2" borderId="8" xfId="0" applyFont="1" applyFill="1" applyBorder="1" applyAlignment="1">
      <alignment horizontal="left" wrapText="1"/>
    </xf>
    <xf numFmtId="3" fontId="4" fillId="0" borderId="3" xfId="0" applyNumberFormat="1" applyFont="1" applyFill="1" applyBorder="1" applyAlignment="1">
      <alignment horizontal="right" wrapText="1"/>
    </xf>
    <xf numFmtId="3" fontId="8" fillId="0" borderId="15" xfId="0" applyNumberFormat="1" applyFont="1" applyFill="1" applyBorder="1" applyAlignment="1">
      <alignment horizontal="right" wrapText="1"/>
    </xf>
    <xf numFmtId="3" fontId="4" fillId="0" borderId="2" xfId="0" applyNumberFormat="1" applyFont="1" applyFill="1" applyBorder="1" applyAlignment="1">
      <alignment horizontal="right"/>
    </xf>
    <xf numFmtId="3" fontId="8" fillId="0" borderId="15" xfId="0" applyNumberFormat="1" applyFont="1" applyBorder="1" applyAlignment="1">
      <alignment horizontal="right"/>
    </xf>
    <xf numFmtId="49" fontId="8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wrapText="1"/>
    </xf>
    <xf numFmtId="0" fontId="3" fillId="0" borderId="5" xfId="0" applyFont="1" applyBorder="1" applyAlignment="1">
      <alignment horizontal="center" wrapText="1"/>
    </xf>
    <xf numFmtId="0" fontId="4" fillId="0" borderId="0" xfId="0" applyFont="1"/>
    <xf numFmtId="0" fontId="5" fillId="0" borderId="2" xfId="0" applyFont="1" applyBorder="1" applyAlignment="1">
      <alignment horizontal="center" wrapText="1"/>
    </xf>
    <xf numFmtId="0" fontId="6" fillId="0" borderId="2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6" fillId="0" borderId="14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5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19" fillId="0" borderId="2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wrapText="1"/>
    </xf>
    <xf numFmtId="3" fontId="4" fillId="0" borderId="14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 applyAlignment="1">
      <alignment horizontal="right" wrapText="1"/>
    </xf>
    <xf numFmtId="0" fontId="20" fillId="0" borderId="0" xfId="0" applyFont="1"/>
    <xf numFmtId="0" fontId="19" fillId="0" borderId="22" xfId="0" applyFont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horizontal="right"/>
    </xf>
    <xf numFmtId="3" fontId="4" fillId="2" borderId="32" xfId="0" applyNumberFormat="1" applyFont="1" applyFill="1" applyBorder="1" applyAlignment="1">
      <alignment horizontal="right"/>
    </xf>
    <xf numFmtId="3" fontId="4" fillId="2" borderId="33" xfId="0" applyNumberFormat="1" applyFont="1" applyFill="1" applyBorder="1" applyAlignment="1">
      <alignment horizontal="right"/>
    </xf>
    <xf numFmtId="0" fontId="4" fillId="0" borderId="0" xfId="0" applyFont="1" applyFill="1"/>
    <xf numFmtId="3" fontId="4" fillId="0" borderId="14" xfId="0" applyNumberFormat="1" applyFont="1" applyFill="1" applyBorder="1"/>
    <xf numFmtId="3" fontId="4" fillId="0" borderId="1" xfId="0" applyNumberFormat="1" applyFont="1" applyFill="1" applyBorder="1"/>
    <xf numFmtId="3" fontId="4" fillId="2" borderId="34" xfId="0" applyNumberFormat="1" applyFont="1" applyFill="1" applyBorder="1"/>
    <xf numFmtId="3" fontId="4" fillId="2" borderId="32" xfId="0" applyNumberFormat="1" applyFont="1" applyFill="1" applyBorder="1"/>
    <xf numFmtId="0" fontId="19" fillId="0" borderId="3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wrapText="1"/>
    </xf>
    <xf numFmtId="3" fontId="4" fillId="0" borderId="2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4" fillId="0" borderId="1" xfId="0" applyNumberFormat="1" applyFont="1" applyBorder="1"/>
    <xf numFmtId="3" fontId="4" fillId="2" borderId="34" xfId="0" applyNumberFormat="1" applyFont="1" applyFill="1" applyBorder="1" applyAlignment="1">
      <alignment horizontal="right"/>
    </xf>
    <xf numFmtId="3" fontId="4" fillId="2" borderId="35" xfId="0" applyNumberFormat="1" applyFont="1" applyFill="1" applyBorder="1"/>
    <xf numFmtId="0" fontId="21" fillId="2" borderId="31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3" fontId="3" fillId="0" borderId="37" xfId="0" applyNumberFormat="1" applyFont="1" applyBorder="1" applyAlignment="1">
      <alignment horizontal="right"/>
    </xf>
    <xf numFmtId="0" fontId="3" fillId="0" borderId="0" xfId="0" applyFont="1"/>
    <xf numFmtId="0" fontId="4" fillId="0" borderId="2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2" fontId="4" fillId="4" borderId="14" xfId="0" applyNumberFormat="1" applyFont="1" applyFill="1" applyBorder="1" applyAlignment="1">
      <alignment horizontal="right"/>
    </xf>
    <xf numFmtId="2" fontId="4" fillId="4" borderId="3" xfId="0" applyNumberFormat="1" applyFont="1" applyFill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3" fillId="4" borderId="14" xfId="0" applyNumberFormat="1" applyFont="1" applyFill="1" applyBorder="1"/>
    <xf numFmtId="3" fontId="3" fillId="4" borderId="3" xfId="0" applyNumberFormat="1" applyFont="1" applyFill="1" applyBorder="1"/>
    <xf numFmtId="3" fontId="4" fillId="0" borderId="15" xfId="0" applyNumberFormat="1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3" fillId="0" borderId="28" xfId="0" applyNumberFormat="1" applyFont="1" applyBorder="1" applyAlignment="1">
      <alignment horizontal="right"/>
    </xf>
    <xf numFmtId="3" fontId="4" fillId="0" borderId="0" xfId="0" applyNumberFormat="1" applyFont="1"/>
    <xf numFmtId="0" fontId="5" fillId="0" borderId="2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49" fontId="3" fillId="0" borderId="3" xfId="0" applyNumberFormat="1" applyFont="1" applyBorder="1" applyAlignment="1">
      <alignment wrapText="1"/>
    </xf>
    <xf numFmtId="0" fontId="7" fillId="0" borderId="22" xfId="0" applyFont="1" applyBorder="1" applyAlignment="1">
      <alignment horizontal="center" vertical="center" wrapText="1"/>
    </xf>
    <xf numFmtId="3" fontId="22" fillId="0" borderId="3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wrapText="1"/>
    </xf>
    <xf numFmtId="0" fontId="0" fillId="0" borderId="18" xfId="0" applyBorder="1" applyAlignment="1"/>
    <xf numFmtId="0" fontId="0" fillId="0" borderId="2" xfId="0" applyBorder="1" applyAlignment="1"/>
    <xf numFmtId="3" fontId="4" fillId="0" borderId="1" xfId="0" applyNumberFormat="1" applyFont="1" applyFill="1" applyBorder="1" applyAlignment="1">
      <alignment horizontal="right"/>
    </xf>
    <xf numFmtId="0" fontId="0" fillId="0" borderId="39" xfId="0" applyBorder="1" applyAlignment="1">
      <alignment horizontal="right"/>
    </xf>
    <xf numFmtId="49" fontId="3" fillId="0" borderId="1" xfId="0" applyNumberFormat="1" applyFont="1" applyFill="1" applyBorder="1" applyAlignment="1">
      <alignment wrapText="1"/>
    </xf>
    <xf numFmtId="0" fontId="1" fillId="0" borderId="18" xfId="0" applyFont="1" applyBorder="1" applyAlignment="1"/>
    <xf numFmtId="0" fontId="1" fillId="0" borderId="2" xfId="0" applyFont="1" applyBorder="1" applyAlignment="1"/>
    <xf numFmtId="3" fontId="3" fillId="0" borderId="1" xfId="0" applyNumberFormat="1" applyFont="1" applyFill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wrapText="1"/>
    </xf>
    <xf numFmtId="49" fontId="3" fillId="0" borderId="2" xfId="0" applyNumberFormat="1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/>
    <xf numFmtId="0" fontId="4" fillId="0" borderId="4" xfId="0" applyFont="1" applyBorder="1" applyAlignment="1"/>
    <xf numFmtId="0" fontId="9" fillId="0" borderId="17" xfId="0" applyFont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2" xfId="0" applyBorder="1" applyAlignment="1">
      <alignment wrapText="1"/>
    </xf>
    <xf numFmtId="49" fontId="12" fillId="0" borderId="3" xfId="0" applyNumberFormat="1" applyFont="1" applyFill="1" applyBorder="1" applyAlignment="1">
      <alignment wrapText="1"/>
    </xf>
    <xf numFmtId="0" fontId="14" fillId="0" borderId="3" xfId="0" applyFont="1" applyBorder="1" applyAlignment="1"/>
    <xf numFmtId="165" fontId="14" fillId="0" borderId="3" xfId="0" applyNumberFormat="1" applyFont="1" applyBorder="1" applyAlignment="1"/>
    <xf numFmtId="49" fontId="10" fillId="0" borderId="3" xfId="0" applyNumberFormat="1" applyFont="1" applyFill="1" applyBorder="1" applyAlignment="1">
      <alignment wrapText="1"/>
    </xf>
    <xf numFmtId="0" fontId="15" fillId="0" borderId="3" xfId="0" applyFont="1" applyBorder="1" applyAlignment="1"/>
    <xf numFmtId="165" fontId="15" fillId="0" borderId="3" xfId="0" applyNumberFormat="1" applyFont="1" applyBorder="1" applyAlignment="1"/>
    <xf numFmtId="0" fontId="0" fillId="0" borderId="0" xfId="0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wrapText="1"/>
    </xf>
    <xf numFmtId="49" fontId="3" fillId="0" borderId="2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49" fontId="3" fillId="0" borderId="27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wrapText="1"/>
    </xf>
    <xf numFmtId="0" fontId="0" fillId="0" borderId="0" xfId="0" applyBorder="1" applyAlignment="1"/>
    <xf numFmtId="49" fontId="4" fillId="0" borderId="18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>
      <alignment wrapText="1"/>
    </xf>
    <xf numFmtId="164" fontId="0" fillId="0" borderId="1" xfId="0" applyNumberFormat="1" applyBorder="1" applyAlignment="1"/>
    <xf numFmtId="164" fontId="0" fillId="0" borderId="2" xfId="0" applyNumberFormat="1" applyBorder="1" applyAlignment="1"/>
    <xf numFmtId="49" fontId="4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Border="1" applyAlignment="1">
      <alignment wrapText="1"/>
    </xf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164" fontId="0" fillId="0" borderId="0" xfId="0" applyNumberFormat="1" applyBorder="1" applyAlignment="1"/>
    <xf numFmtId="0" fontId="18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4" fillId="0" borderId="29" xfId="0" applyFont="1" applyBorder="1" applyAlignment="1"/>
    <xf numFmtId="0" fontId="3" fillId="0" borderId="17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view="pageLayout" zoomScaleNormal="100" workbookViewId="0">
      <selection activeCell="H15" sqref="H15"/>
    </sheetView>
  </sheetViews>
  <sheetFormatPr defaultRowHeight="15" x14ac:dyDescent="0.25"/>
  <cols>
    <col min="2" max="2" width="26.28515625" customWidth="1"/>
    <col min="4" max="4" width="25.5703125" customWidth="1"/>
    <col min="6" max="7" width="10.140625" bestFit="1" customWidth="1"/>
    <col min="16" max="16" width="11.42578125" customWidth="1"/>
  </cols>
  <sheetData>
    <row r="1" spans="1:16" ht="39.75" customHeight="1" thickBot="1" x14ac:dyDescent="0.3">
      <c r="A1" s="194" t="s">
        <v>33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6" x14ac:dyDescent="0.25">
      <c r="A2" s="195" t="s">
        <v>0</v>
      </c>
      <c r="B2" s="196"/>
      <c r="C2" s="197" t="s">
        <v>1</v>
      </c>
      <c r="D2" s="197"/>
      <c r="E2" s="1"/>
      <c r="F2" s="2"/>
      <c r="G2" s="198" t="s">
        <v>2</v>
      </c>
      <c r="H2" s="199"/>
      <c r="I2" s="199"/>
      <c r="J2" s="199"/>
      <c r="K2" s="199"/>
      <c r="L2" s="199"/>
      <c r="M2" s="199"/>
      <c r="N2" s="199"/>
      <c r="O2" s="199"/>
      <c r="P2" s="200"/>
    </row>
    <row r="3" spans="1:16" ht="52.5" thickBot="1" x14ac:dyDescent="0.3">
      <c r="A3" s="3" t="s">
        <v>3</v>
      </c>
      <c r="B3" s="4" t="s">
        <v>4</v>
      </c>
      <c r="C3" s="3" t="s">
        <v>3</v>
      </c>
      <c r="D3" s="4" t="s">
        <v>4</v>
      </c>
      <c r="E3" s="4"/>
      <c r="F3" s="5" t="s">
        <v>5</v>
      </c>
      <c r="G3" s="6" t="s">
        <v>6</v>
      </c>
      <c r="H3" s="7" t="s">
        <v>7</v>
      </c>
      <c r="I3" s="7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30</v>
      </c>
      <c r="P3" s="9" t="s">
        <v>14</v>
      </c>
    </row>
    <row r="4" spans="1:16" ht="26.25" x14ac:dyDescent="0.25">
      <c r="A4" s="10" t="s">
        <v>15</v>
      </c>
      <c r="B4" s="11" t="s">
        <v>16</v>
      </c>
      <c r="C4" s="12" t="s">
        <v>17</v>
      </c>
      <c r="D4" s="13" t="s">
        <v>18</v>
      </c>
      <c r="E4" s="13" t="s">
        <v>19</v>
      </c>
      <c r="F4" s="14">
        <v>21661672</v>
      </c>
      <c r="G4" s="15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7">
        <v>0</v>
      </c>
      <c r="O4" s="17">
        <v>0</v>
      </c>
      <c r="P4" s="18">
        <f>SUM(G4:O4)</f>
        <v>0</v>
      </c>
    </row>
    <row r="5" spans="1:16" ht="25.5" x14ac:dyDescent="0.25">
      <c r="A5" s="19" t="s">
        <v>20</v>
      </c>
      <c r="B5" s="20" t="s">
        <v>21</v>
      </c>
      <c r="C5" s="21" t="s">
        <v>22</v>
      </c>
      <c r="D5" s="22" t="s">
        <v>23</v>
      </c>
      <c r="E5" s="22" t="s">
        <v>19</v>
      </c>
      <c r="F5" s="23">
        <v>0</v>
      </c>
      <c r="G5" s="42">
        <v>10195733</v>
      </c>
      <c r="H5" s="43">
        <v>2010991</v>
      </c>
      <c r="I5" s="24">
        <v>4755000</v>
      </c>
      <c r="J5" s="24">
        <v>0</v>
      </c>
      <c r="K5" s="24">
        <v>0</v>
      </c>
      <c r="L5" s="24">
        <v>0</v>
      </c>
      <c r="M5" s="24">
        <v>0</v>
      </c>
      <c r="N5" s="25">
        <v>0</v>
      </c>
      <c r="O5" s="25">
        <v>0</v>
      </c>
      <c r="P5" s="26">
        <f>SUM(G5:O5)</f>
        <v>16961724</v>
      </c>
    </row>
    <row r="6" spans="1:16" ht="25.5" customHeight="1" x14ac:dyDescent="0.25">
      <c r="A6" s="35" t="s">
        <v>27</v>
      </c>
      <c r="B6" s="36" t="s">
        <v>28</v>
      </c>
      <c r="C6" s="37" t="s">
        <v>29</v>
      </c>
      <c r="D6" s="38" t="s">
        <v>28</v>
      </c>
      <c r="E6" s="22" t="s">
        <v>19</v>
      </c>
      <c r="F6" s="39">
        <v>0</v>
      </c>
      <c r="G6" s="44">
        <v>3510648</v>
      </c>
      <c r="H6" s="45">
        <v>665300</v>
      </c>
      <c r="I6" s="40">
        <v>524000</v>
      </c>
      <c r="J6" s="40">
        <v>0</v>
      </c>
      <c r="K6" s="40">
        <v>0</v>
      </c>
      <c r="L6" s="40">
        <v>0</v>
      </c>
      <c r="M6" s="40">
        <v>0</v>
      </c>
      <c r="N6" s="41">
        <v>0</v>
      </c>
      <c r="O6" s="41">
        <v>0</v>
      </c>
      <c r="P6" s="26">
        <f>SUM(G6:O6)</f>
        <v>4699948</v>
      </c>
    </row>
    <row r="7" spans="1:16" ht="26.25" thickBot="1" x14ac:dyDescent="0.3">
      <c r="A7" s="27"/>
      <c r="B7" s="28"/>
      <c r="C7" s="29"/>
      <c r="D7" s="30" t="s">
        <v>24</v>
      </c>
      <c r="E7" s="30" t="s">
        <v>19</v>
      </c>
      <c r="F7" s="31">
        <f t="shared" ref="F7:O7" si="0">F4+F5</f>
        <v>21661672</v>
      </c>
      <c r="G7" s="32">
        <f>SUM(G4:G6)</f>
        <v>13706381</v>
      </c>
      <c r="H7" s="32">
        <f t="shared" ref="H7:I7" si="1">SUM(H4:H6)</f>
        <v>2676291</v>
      </c>
      <c r="I7" s="32">
        <f t="shared" si="1"/>
        <v>5279000</v>
      </c>
      <c r="J7" s="33">
        <f t="shared" si="0"/>
        <v>0</v>
      </c>
      <c r="K7" s="33">
        <f t="shared" si="0"/>
        <v>0</v>
      </c>
      <c r="L7" s="33">
        <f t="shared" si="0"/>
        <v>0</v>
      </c>
      <c r="M7" s="33">
        <f t="shared" si="0"/>
        <v>0</v>
      </c>
      <c r="N7" s="33">
        <f t="shared" si="0"/>
        <v>0</v>
      </c>
      <c r="O7" s="33">
        <f t="shared" si="0"/>
        <v>0</v>
      </c>
      <c r="P7" s="34">
        <f>SUM(P4:P6)</f>
        <v>21661672</v>
      </c>
    </row>
    <row r="10" spans="1:16" ht="18.75" x14ac:dyDescent="0.25">
      <c r="B10" s="201" t="s">
        <v>25</v>
      </c>
      <c r="C10" s="201"/>
      <c r="D10" s="201"/>
    </row>
    <row r="11" spans="1:16" x14ac:dyDescent="0.25">
      <c r="B11" s="184" t="s">
        <v>31</v>
      </c>
      <c r="C11" s="185"/>
      <c r="D11" s="186"/>
      <c r="E11" s="187">
        <v>4760000</v>
      </c>
      <c r="F11" s="188"/>
    </row>
    <row r="12" spans="1:16" x14ac:dyDescent="0.25">
      <c r="B12" s="184" t="s">
        <v>32</v>
      </c>
      <c r="C12" s="185"/>
      <c r="D12" s="186"/>
      <c r="E12" s="187">
        <v>13301672</v>
      </c>
      <c r="F12" s="188"/>
    </row>
    <row r="13" spans="1:16" x14ac:dyDescent="0.25">
      <c r="B13" s="184" t="s">
        <v>199</v>
      </c>
      <c r="C13" s="202"/>
      <c r="D13" s="203"/>
      <c r="E13" s="187">
        <v>3600000</v>
      </c>
      <c r="F13" s="188"/>
    </row>
    <row r="14" spans="1:16" x14ac:dyDescent="0.25">
      <c r="B14" s="189" t="s">
        <v>26</v>
      </c>
      <c r="C14" s="190"/>
      <c r="D14" s="191"/>
      <c r="E14" s="192">
        <f>SUM(E11:F13)</f>
        <v>21661672</v>
      </c>
      <c r="F14" s="193"/>
    </row>
  </sheetData>
  <mergeCells count="13">
    <mergeCell ref="B12:D12"/>
    <mergeCell ref="E12:F12"/>
    <mergeCell ref="B14:D14"/>
    <mergeCell ref="E14:F14"/>
    <mergeCell ref="A1:P1"/>
    <mergeCell ref="A2:B2"/>
    <mergeCell ref="C2:D2"/>
    <mergeCell ref="G2:P2"/>
    <mergeCell ref="B10:D10"/>
    <mergeCell ref="B11:D11"/>
    <mergeCell ref="E11:F11"/>
    <mergeCell ref="B13:D13"/>
    <mergeCell ref="E13:F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 xml:space="preserve">&amp;C&amp;"Times New Roman,Normál"Tájékoztató Táblázat Kunmadaras Nagyközség Önkormányzatának 2018 évi költségvetéséhez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view="pageLayout" zoomScaleNormal="100" workbookViewId="0">
      <selection activeCell="H14" sqref="H14"/>
    </sheetView>
  </sheetViews>
  <sheetFormatPr defaultRowHeight="15" x14ac:dyDescent="0.25"/>
  <cols>
    <col min="2" max="2" width="28.7109375" customWidth="1"/>
    <col min="4" max="4" width="24.5703125" customWidth="1"/>
    <col min="6" max="7" width="11.28515625" bestFit="1" customWidth="1"/>
    <col min="8" max="9" width="10.140625" bestFit="1" customWidth="1"/>
    <col min="15" max="15" width="8.7109375" customWidth="1"/>
    <col min="16" max="16" width="13.42578125" customWidth="1"/>
  </cols>
  <sheetData>
    <row r="1" spans="1:16" ht="45" customHeight="1" thickBot="1" x14ac:dyDescent="0.3">
      <c r="A1" s="194" t="s">
        <v>34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</row>
    <row r="2" spans="1:16" ht="63.75" thickBot="1" x14ac:dyDescent="0.3">
      <c r="A2" s="46" t="s">
        <v>3</v>
      </c>
      <c r="B2" s="47" t="s">
        <v>4</v>
      </c>
      <c r="C2" s="48" t="s">
        <v>3</v>
      </c>
      <c r="D2" s="49" t="s">
        <v>4</v>
      </c>
      <c r="E2" s="49"/>
      <c r="F2" s="50" t="s">
        <v>5</v>
      </c>
      <c r="G2" s="51" t="s">
        <v>6</v>
      </c>
      <c r="H2" s="52" t="s">
        <v>7</v>
      </c>
      <c r="I2" s="52" t="s">
        <v>8</v>
      </c>
      <c r="J2" s="49" t="s">
        <v>9</v>
      </c>
      <c r="K2" s="49" t="s">
        <v>10</v>
      </c>
      <c r="L2" s="49" t="s">
        <v>11</v>
      </c>
      <c r="M2" s="49" t="s">
        <v>12</v>
      </c>
      <c r="N2" s="49" t="s">
        <v>13</v>
      </c>
      <c r="O2" s="49" t="s">
        <v>35</v>
      </c>
      <c r="P2" s="53" t="s">
        <v>14</v>
      </c>
    </row>
    <row r="3" spans="1:16" ht="33.75" customHeight="1" thickBot="1" x14ac:dyDescent="0.3">
      <c r="A3" s="46"/>
      <c r="B3" s="54" t="s">
        <v>36</v>
      </c>
      <c r="C3" s="55"/>
      <c r="D3" s="56"/>
      <c r="E3" s="57" t="s">
        <v>19</v>
      </c>
      <c r="F3" s="58">
        <v>0</v>
      </c>
      <c r="G3" s="59"/>
      <c r="H3" s="60"/>
      <c r="I3" s="60"/>
      <c r="J3" s="56"/>
      <c r="K3" s="56"/>
      <c r="L3" s="56"/>
      <c r="M3" s="56"/>
      <c r="N3" s="56"/>
      <c r="O3" s="56"/>
      <c r="P3" s="61"/>
    </row>
    <row r="4" spans="1:16" ht="32.25" thickBot="1" x14ac:dyDescent="0.3">
      <c r="A4" s="62" t="s">
        <v>15</v>
      </c>
      <c r="B4" s="63" t="s">
        <v>16</v>
      </c>
      <c r="C4" s="64" t="s">
        <v>17</v>
      </c>
      <c r="D4" s="65" t="s">
        <v>18</v>
      </c>
      <c r="E4" s="65" t="s">
        <v>19</v>
      </c>
      <c r="F4" s="66">
        <v>25456325</v>
      </c>
      <c r="G4" s="67">
        <v>0</v>
      </c>
      <c r="H4" s="68">
        <v>0</v>
      </c>
      <c r="I4" s="68">
        <v>0</v>
      </c>
      <c r="J4" s="68">
        <v>0</v>
      </c>
      <c r="K4" s="68">
        <v>0</v>
      </c>
      <c r="L4" s="68">
        <v>0</v>
      </c>
      <c r="M4" s="68">
        <v>0</v>
      </c>
      <c r="N4" s="69">
        <v>0</v>
      </c>
      <c r="O4" s="69">
        <v>0</v>
      </c>
      <c r="P4" s="70">
        <f>SUM(G4:O4)</f>
        <v>0</v>
      </c>
    </row>
    <row r="5" spans="1:16" ht="32.25" thickBot="1" x14ac:dyDescent="0.3">
      <c r="A5" s="71" t="s">
        <v>37</v>
      </c>
      <c r="B5" s="72" t="s">
        <v>38</v>
      </c>
      <c r="C5" s="73" t="s">
        <v>39</v>
      </c>
      <c r="D5" s="74" t="s">
        <v>40</v>
      </c>
      <c r="E5" s="74" t="s">
        <v>19</v>
      </c>
      <c r="F5" s="75">
        <v>1312000</v>
      </c>
      <c r="G5" s="89">
        <v>11116294</v>
      </c>
      <c r="H5" s="90">
        <v>2189691</v>
      </c>
      <c r="I5" s="76">
        <v>6163000</v>
      </c>
      <c r="J5" s="76">
        <v>0</v>
      </c>
      <c r="K5" s="76">
        <v>0</v>
      </c>
      <c r="L5" s="76">
        <v>0</v>
      </c>
      <c r="M5" s="76">
        <v>0</v>
      </c>
      <c r="N5" s="77">
        <v>0</v>
      </c>
      <c r="O5" s="77">
        <v>0</v>
      </c>
      <c r="P5" s="78">
        <f>SUM(G5:O5)</f>
        <v>19468985</v>
      </c>
    </row>
    <row r="6" spans="1:16" ht="32.25" thickBot="1" x14ac:dyDescent="0.3">
      <c r="A6" s="71" t="s">
        <v>41</v>
      </c>
      <c r="B6" s="72" t="s">
        <v>42</v>
      </c>
      <c r="C6" s="73" t="s">
        <v>43</v>
      </c>
      <c r="D6" s="74" t="s">
        <v>44</v>
      </c>
      <c r="E6" s="74" t="s">
        <v>19</v>
      </c>
      <c r="F6" s="75">
        <v>0</v>
      </c>
      <c r="G6" s="89">
        <v>5168340</v>
      </c>
      <c r="H6" s="90">
        <v>1008000</v>
      </c>
      <c r="I6" s="76">
        <v>1123000</v>
      </c>
      <c r="J6" s="76">
        <v>0</v>
      </c>
      <c r="K6" s="76">
        <v>0</v>
      </c>
      <c r="L6" s="76">
        <v>0</v>
      </c>
      <c r="M6" s="76">
        <v>0</v>
      </c>
      <c r="N6" s="77">
        <v>0</v>
      </c>
      <c r="O6" s="77">
        <v>0</v>
      </c>
      <c r="P6" s="78">
        <f>SUM(G6:O6)</f>
        <v>7299340</v>
      </c>
    </row>
    <row r="7" spans="1:16" ht="32.25" thickBot="1" x14ac:dyDescent="0.3">
      <c r="A7" s="71"/>
      <c r="B7" s="79"/>
      <c r="C7" s="80"/>
      <c r="D7" s="81" t="s">
        <v>45</v>
      </c>
      <c r="E7" s="81" t="s">
        <v>19</v>
      </c>
      <c r="F7" s="82">
        <f>SUM(F3:F6)</f>
        <v>26768325</v>
      </c>
      <c r="G7" s="83">
        <f t="shared" ref="G7:P7" si="0">SUM(G4:G6)</f>
        <v>16284634</v>
      </c>
      <c r="H7" s="84">
        <f t="shared" si="0"/>
        <v>3197691</v>
      </c>
      <c r="I7" s="84">
        <f t="shared" si="0"/>
        <v>7286000</v>
      </c>
      <c r="J7" s="84">
        <f t="shared" si="0"/>
        <v>0</v>
      </c>
      <c r="K7" s="84">
        <f t="shared" si="0"/>
        <v>0</v>
      </c>
      <c r="L7" s="84">
        <f t="shared" si="0"/>
        <v>0</v>
      </c>
      <c r="M7" s="84">
        <f t="shared" si="0"/>
        <v>0</v>
      </c>
      <c r="N7" s="84">
        <f t="shared" si="0"/>
        <v>0</v>
      </c>
      <c r="O7" s="84">
        <f t="shared" si="0"/>
        <v>0</v>
      </c>
      <c r="P7" s="85">
        <f t="shared" si="0"/>
        <v>26768325</v>
      </c>
    </row>
    <row r="8" spans="1:16" ht="15.75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5.75" x14ac:dyDescent="0.25">
      <c r="A9" s="86"/>
      <c r="B9" s="86"/>
      <c r="C9" s="86"/>
      <c r="D9" s="86"/>
      <c r="E9" s="86"/>
      <c r="F9" s="86"/>
      <c r="G9" s="87"/>
      <c r="H9" s="87"/>
      <c r="I9" s="86"/>
      <c r="J9" s="86"/>
      <c r="K9" s="86"/>
      <c r="L9" s="86"/>
      <c r="M9" s="86"/>
      <c r="N9" s="86"/>
      <c r="O9" s="86"/>
      <c r="P9" s="86"/>
    </row>
    <row r="10" spans="1:16" ht="15.75" x14ac:dyDescent="0.25">
      <c r="A10" s="86"/>
      <c r="B10" s="211" t="s">
        <v>25</v>
      </c>
      <c r="C10" s="211"/>
      <c r="D10" s="211"/>
      <c r="E10" s="86"/>
      <c r="F10" s="86"/>
      <c r="G10" s="88"/>
      <c r="H10" s="88"/>
      <c r="I10" s="86"/>
      <c r="J10" s="86"/>
      <c r="K10" s="86"/>
      <c r="L10" s="86"/>
      <c r="M10" s="86"/>
      <c r="N10" s="86"/>
      <c r="O10" s="86"/>
      <c r="P10" s="86"/>
    </row>
    <row r="11" spans="1:16" ht="31.5" customHeight="1" x14ac:dyDescent="0.25">
      <c r="A11" s="86"/>
      <c r="B11" s="204" t="s">
        <v>46</v>
      </c>
      <c r="C11" s="205"/>
      <c r="D11" s="205"/>
      <c r="E11" s="206">
        <v>6870380</v>
      </c>
      <c r="F11" s="206"/>
      <c r="G11" s="86"/>
      <c r="H11" s="86"/>
      <c r="I11" s="86"/>
      <c r="J11" s="86"/>
      <c r="K11" s="86"/>
      <c r="L11" s="86"/>
      <c r="M11" s="86"/>
      <c r="N11" s="86"/>
      <c r="O11" s="86"/>
      <c r="P11" s="86"/>
    </row>
    <row r="12" spans="1:16" ht="15.75" x14ac:dyDescent="0.25">
      <c r="A12" s="86"/>
      <c r="B12" s="204" t="s">
        <v>47</v>
      </c>
      <c r="C12" s="205"/>
      <c r="D12" s="205"/>
      <c r="E12" s="206">
        <v>1312000</v>
      </c>
      <c r="F12" s="206"/>
      <c r="G12" s="86"/>
      <c r="H12" s="86"/>
      <c r="I12" s="86"/>
      <c r="J12" s="86"/>
      <c r="K12" s="86"/>
      <c r="L12" s="86"/>
      <c r="M12" s="86"/>
      <c r="N12" s="86"/>
      <c r="O12" s="86"/>
      <c r="P12" s="86"/>
    </row>
    <row r="13" spans="1:16" ht="15.75" x14ac:dyDescent="0.25">
      <c r="A13" s="86"/>
      <c r="B13" s="204" t="s">
        <v>196</v>
      </c>
      <c r="C13" s="205"/>
      <c r="D13" s="205"/>
      <c r="E13" s="206">
        <v>1465548</v>
      </c>
      <c r="F13" s="206"/>
      <c r="G13" s="86"/>
      <c r="H13" s="86"/>
      <c r="I13" s="86"/>
      <c r="J13" s="86"/>
      <c r="K13" s="86"/>
      <c r="L13" s="86"/>
      <c r="M13" s="86"/>
      <c r="N13" s="86"/>
      <c r="O13" s="86"/>
      <c r="P13" s="86"/>
    </row>
    <row r="14" spans="1:16" ht="15.75" x14ac:dyDescent="0.25">
      <c r="A14" s="86"/>
      <c r="B14" s="204" t="s">
        <v>48</v>
      </c>
      <c r="C14" s="205"/>
      <c r="D14" s="205"/>
      <c r="E14" s="206">
        <v>17030397</v>
      </c>
      <c r="F14" s="206"/>
      <c r="G14" s="86"/>
      <c r="H14" s="86"/>
      <c r="I14" s="86"/>
      <c r="J14" s="86"/>
      <c r="K14" s="86"/>
      <c r="L14" s="86"/>
      <c r="M14" s="86"/>
      <c r="N14" s="86"/>
      <c r="O14" s="86"/>
      <c r="P14" s="86"/>
    </row>
    <row r="15" spans="1:16" ht="15.75" x14ac:dyDescent="0.25">
      <c r="A15" s="86"/>
      <c r="B15" s="207" t="s">
        <v>26</v>
      </c>
      <c r="C15" s="208"/>
      <c r="D15" s="208"/>
      <c r="E15" s="209">
        <f>SUM(E11:F14)</f>
        <v>26678325</v>
      </c>
      <c r="F15" s="209"/>
      <c r="G15" s="86"/>
      <c r="H15" s="86"/>
      <c r="I15" s="86"/>
      <c r="J15" s="86"/>
      <c r="K15" s="86"/>
      <c r="L15" s="86"/>
      <c r="M15" s="86"/>
      <c r="N15" s="86"/>
      <c r="O15" s="86"/>
      <c r="P15" s="86"/>
    </row>
  </sheetData>
  <mergeCells count="12">
    <mergeCell ref="B14:D14"/>
    <mergeCell ref="E14:F14"/>
    <mergeCell ref="B15:D15"/>
    <mergeCell ref="E15:F15"/>
    <mergeCell ref="A1:P1"/>
    <mergeCell ref="B10:D10"/>
    <mergeCell ref="B11:D11"/>
    <mergeCell ref="E11:F11"/>
    <mergeCell ref="B12:D12"/>
    <mergeCell ref="E12:F12"/>
    <mergeCell ref="B13:D13"/>
    <mergeCell ref="E13:F1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headerFooter>
    <oddHeader>&amp;C&amp;"Times New Roman,Normál"Tájékoztató Táblázat Kunmadaras Nagyközség Önkormányzatának 2018 évi költségvetéséhez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view="pageLayout" zoomScaleNormal="100" workbookViewId="0">
      <selection activeCell="I13" sqref="I13"/>
    </sheetView>
  </sheetViews>
  <sheetFormatPr defaultRowHeight="15" x14ac:dyDescent="0.25"/>
  <cols>
    <col min="2" max="2" width="22.140625" customWidth="1"/>
    <col min="4" max="4" width="24.85546875" customWidth="1"/>
    <col min="6" max="7" width="11.140625" bestFit="1" customWidth="1"/>
    <col min="8" max="8" width="10.85546875" bestFit="1" customWidth="1"/>
    <col min="9" max="9" width="10.140625" bestFit="1" customWidth="1"/>
    <col min="16" max="16" width="12" customWidth="1"/>
  </cols>
  <sheetData>
    <row r="1" spans="1:16" ht="38.25" customHeight="1" thickBot="1" x14ac:dyDescent="0.3">
      <c r="A1" s="194" t="s">
        <v>49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16" x14ac:dyDescent="0.25">
      <c r="A2" s="212" t="s">
        <v>0</v>
      </c>
      <c r="B2" s="213"/>
      <c r="C2" s="214" t="s">
        <v>1</v>
      </c>
      <c r="D2" s="214"/>
      <c r="E2" s="91"/>
      <c r="F2" s="2"/>
      <c r="G2" s="198" t="s">
        <v>2</v>
      </c>
      <c r="H2" s="199"/>
      <c r="I2" s="199"/>
      <c r="J2" s="199"/>
      <c r="K2" s="199"/>
      <c r="L2" s="199"/>
      <c r="M2" s="199"/>
      <c r="N2" s="199"/>
      <c r="O2" s="199"/>
      <c r="P2" s="200"/>
    </row>
    <row r="3" spans="1:16" ht="52.5" thickBot="1" x14ac:dyDescent="0.3">
      <c r="A3" s="3" t="s">
        <v>3</v>
      </c>
      <c r="B3" s="4" t="s">
        <v>4</v>
      </c>
      <c r="C3" s="3" t="s">
        <v>3</v>
      </c>
      <c r="D3" s="4" t="s">
        <v>4</v>
      </c>
      <c r="E3" s="4"/>
      <c r="F3" s="5" t="s">
        <v>5</v>
      </c>
      <c r="G3" s="6" t="s">
        <v>6</v>
      </c>
      <c r="H3" s="7" t="s">
        <v>7</v>
      </c>
      <c r="I3" s="7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35</v>
      </c>
      <c r="P3" s="9" t="s">
        <v>14</v>
      </c>
    </row>
    <row r="4" spans="1:16" ht="26.25" x14ac:dyDescent="0.25">
      <c r="A4" s="10" t="s">
        <v>15</v>
      </c>
      <c r="B4" s="11" t="s">
        <v>16</v>
      </c>
      <c r="C4" s="12" t="s">
        <v>50</v>
      </c>
      <c r="D4" s="13" t="s">
        <v>18</v>
      </c>
      <c r="E4" s="13" t="s">
        <v>19</v>
      </c>
      <c r="F4" s="14">
        <v>139486770</v>
      </c>
      <c r="G4" s="15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7">
        <v>0</v>
      </c>
      <c r="O4" s="17">
        <v>0</v>
      </c>
      <c r="P4" s="18">
        <f>SUM(G4:O4)</f>
        <v>0</v>
      </c>
    </row>
    <row r="5" spans="1:16" ht="26.25" x14ac:dyDescent="0.25">
      <c r="A5" s="19" t="s">
        <v>51</v>
      </c>
      <c r="B5" s="20" t="s">
        <v>52</v>
      </c>
      <c r="C5" s="21" t="s">
        <v>50</v>
      </c>
      <c r="D5" s="22" t="s">
        <v>53</v>
      </c>
      <c r="E5" s="22" t="s">
        <v>19</v>
      </c>
      <c r="F5" s="23">
        <v>0</v>
      </c>
      <c r="G5" s="42">
        <v>105920079</v>
      </c>
      <c r="H5" s="43">
        <v>21233691</v>
      </c>
      <c r="I5" s="24">
        <v>12333000</v>
      </c>
      <c r="J5" s="24">
        <v>0</v>
      </c>
      <c r="K5" s="24">
        <v>0</v>
      </c>
      <c r="L5" s="24">
        <v>0</v>
      </c>
      <c r="M5" s="24">
        <v>0</v>
      </c>
      <c r="N5" s="25">
        <v>0</v>
      </c>
      <c r="O5" s="25">
        <v>0</v>
      </c>
      <c r="P5" s="26">
        <f>SUM(G5:O5)</f>
        <v>139486770</v>
      </c>
    </row>
    <row r="6" spans="1:16" ht="26.25" thickBot="1" x14ac:dyDescent="0.3">
      <c r="A6" s="27"/>
      <c r="B6" s="28"/>
      <c r="C6" s="29"/>
      <c r="D6" s="30" t="s">
        <v>54</v>
      </c>
      <c r="E6" s="30" t="s">
        <v>19</v>
      </c>
      <c r="F6" s="31">
        <f>SUM(F4:F5)</f>
        <v>139486770</v>
      </c>
      <c r="G6" s="32">
        <f t="shared" ref="G6:O6" si="0">SUM(G4:G5)</f>
        <v>105920079</v>
      </c>
      <c r="H6" s="33">
        <f t="shared" si="0"/>
        <v>21233691</v>
      </c>
      <c r="I6" s="33">
        <f>SUM(I4:I5)</f>
        <v>12333000</v>
      </c>
      <c r="J6" s="33">
        <f t="shared" si="0"/>
        <v>0</v>
      </c>
      <c r="K6" s="33">
        <f t="shared" si="0"/>
        <v>0</v>
      </c>
      <c r="L6" s="33">
        <f t="shared" si="0"/>
        <v>0</v>
      </c>
      <c r="M6" s="33">
        <f t="shared" si="0"/>
        <v>0</v>
      </c>
      <c r="N6" s="33">
        <f t="shared" si="0"/>
        <v>0</v>
      </c>
      <c r="O6" s="33">
        <f t="shared" si="0"/>
        <v>0</v>
      </c>
      <c r="P6" s="34">
        <f>SUM(P4:P5)</f>
        <v>139486770</v>
      </c>
    </row>
    <row r="8" spans="1:16" ht="23.25" customHeight="1" x14ac:dyDescent="0.25">
      <c r="B8" s="201" t="s">
        <v>25</v>
      </c>
      <c r="C8" s="201"/>
      <c r="D8" s="201"/>
    </row>
    <row r="9" spans="1:16" ht="27.75" customHeight="1" x14ac:dyDescent="0.25">
      <c r="B9" s="184" t="s">
        <v>187</v>
      </c>
      <c r="C9" s="185"/>
      <c r="D9" s="186"/>
      <c r="E9" s="187">
        <f>51555000+26366700</f>
        <v>77921700</v>
      </c>
      <c r="F9" s="188"/>
    </row>
    <row r="10" spans="1:16" ht="24.75" customHeight="1" x14ac:dyDescent="0.25">
      <c r="B10" s="184" t="s">
        <v>188</v>
      </c>
      <c r="C10" s="185"/>
      <c r="D10" s="186"/>
      <c r="E10" s="187">
        <f>20580000+10290000</f>
        <v>30870000</v>
      </c>
      <c r="F10" s="188"/>
      <c r="H10" s="92"/>
    </row>
    <row r="11" spans="1:16" ht="24.75" customHeight="1" x14ac:dyDescent="0.25">
      <c r="B11" s="184" t="s">
        <v>189</v>
      </c>
      <c r="C11" s="185"/>
      <c r="D11" s="186"/>
      <c r="E11" s="187">
        <f>10512067+5473900</f>
        <v>15985967</v>
      </c>
      <c r="F11" s="188"/>
    </row>
    <row r="12" spans="1:16" ht="24.75" customHeight="1" x14ac:dyDescent="0.25">
      <c r="B12" s="184" t="s">
        <v>190</v>
      </c>
      <c r="C12" s="185"/>
      <c r="D12" s="186"/>
      <c r="E12" s="187">
        <v>2406000</v>
      </c>
      <c r="F12" s="188"/>
    </row>
    <row r="13" spans="1:16" x14ac:dyDescent="0.25">
      <c r="B13" s="184" t="s">
        <v>55</v>
      </c>
      <c r="C13" s="185"/>
      <c r="D13" s="186"/>
      <c r="E13" s="187">
        <v>12303103</v>
      </c>
      <c r="F13" s="188"/>
    </row>
    <row r="14" spans="1:16" x14ac:dyDescent="0.25">
      <c r="B14" s="189" t="s">
        <v>26</v>
      </c>
      <c r="C14" s="190"/>
      <c r="D14" s="191"/>
      <c r="E14" s="187">
        <f>SUM(E9:F13)</f>
        <v>139486770</v>
      </c>
      <c r="F14" s="188"/>
    </row>
  </sheetData>
  <mergeCells count="17">
    <mergeCell ref="B9:D9"/>
    <mergeCell ref="E9:F9"/>
    <mergeCell ref="A1:P1"/>
    <mergeCell ref="A2:B2"/>
    <mergeCell ref="C2:D2"/>
    <mergeCell ref="G2:P2"/>
    <mergeCell ref="B8:D8"/>
    <mergeCell ref="B10:D10"/>
    <mergeCell ref="E10:F10"/>
    <mergeCell ref="B11:D11"/>
    <mergeCell ref="E11:F11"/>
    <mergeCell ref="B14:D14"/>
    <mergeCell ref="E14:F14"/>
    <mergeCell ref="B12:D12"/>
    <mergeCell ref="E12:F12"/>
    <mergeCell ref="B13:D13"/>
    <mergeCell ref="E13:F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&amp;C&amp;"Times New Roman,Normál"Tájékoztató Táblázat Kunmadaras Nagyközség Önkormányzatának 2018 évi költségvetéséhez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"/>
  <sheetViews>
    <sheetView view="pageLayout" topLeftCell="D1" zoomScaleNormal="100" workbookViewId="0">
      <selection activeCell="U5" sqref="U5"/>
    </sheetView>
  </sheetViews>
  <sheetFormatPr defaultRowHeight="15" x14ac:dyDescent="0.25"/>
  <cols>
    <col min="2" max="2" width="22.42578125" customWidth="1"/>
    <col min="4" max="4" width="21.42578125" customWidth="1"/>
    <col min="11" max="11" width="11.140625" bestFit="1" customWidth="1"/>
    <col min="17" max="17" width="12" customWidth="1"/>
    <col min="18" max="20" width="10.140625" bestFit="1" customWidth="1"/>
    <col min="26" max="26" width="8.5703125" customWidth="1"/>
    <col min="27" max="27" width="12.28515625" customWidth="1"/>
  </cols>
  <sheetData>
    <row r="1" spans="1:27" ht="27" thickBot="1" x14ac:dyDescent="0.3">
      <c r="A1" s="194" t="s">
        <v>56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</row>
    <row r="2" spans="1:27" x14ac:dyDescent="0.25">
      <c r="A2" s="212" t="s">
        <v>0</v>
      </c>
      <c r="B2" s="213"/>
      <c r="C2" s="214" t="s">
        <v>1</v>
      </c>
      <c r="D2" s="214"/>
      <c r="E2" s="91"/>
      <c r="F2" s="214" t="s">
        <v>57</v>
      </c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5"/>
      <c r="R2" s="198" t="s">
        <v>2</v>
      </c>
      <c r="S2" s="199"/>
      <c r="T2" s="199"/>
      <c r="U2" s="199"/>
      <c r="V2" s="199"/>
      <c r="W2" s="199"/>
      <c r="X2" s="199"/>
      <c r="Y2" s="199"/>
      <c r="Z2" s="199"/>
      <c r="AA2" s="200"/>
    </row>
    <row r="3" spans="1:27" ht="52.5" thickBot="1" x14ac:dyDescent="0.3">
      <c r="A3" s="3" t="s">
        <v>3</v>
      </c>
      <c r="B3" s="4" t="s">
        <v>4</v>
      </c>
      <c r="C3" s="3" t="s">
        <v>3</v>
      </c>
      <c r="D3" s="4" t="s">
        <v>4</v>
      </c>
      <c r="E3" s="4"/>
      <c r="F3" s="124" t="s">
        <v>58</v>
      </c>
      <c r="G3" s="124" t="s">
        <v>59</v>
      </c>
      <c r="H3" s="124" t="s">
        <v>60</v>
      </c>
      <c r="I3" s="124" t="s">
        <v>61</v>
      </c>
      <c r="J3" s="124" t="s">
        <v>62</v>
      </c>
      <c r="K3" s="124" t="s">
        <v>63</v>
      </c>
      <c r="L3" s="124" t="s">
        <v>64</v>
      </c>
      <c r="M3" s="124" t="s">
        <v>65</v>
      </c>
      <c r="N3" s="124" t="s">
        <v>66</v>
      </c>
      <c r="O3" s="124" t="s">
        <v>67</v>
      </c>
      <c r="P3" s="124" t="s">
        <v>5</v>
      </c>
      <c r="Q3" s="125" t="s">
        <v>14</v>
      </c>
      <c r="R3" s="6" t="s">
        <v>6</v>
      </c>
      <c r="S3" s="7" t="s">
        <v>7</v>
      </c>
      <c r="T3" s="7" t="s">
        <v>8</v>
      </c>
      <c r="U3" s="8" t="s">
        <v>9</v>
      </c>
      <c r="V3" s="8" t="s">
        <v>10</v>
      </c>
      <c r="W3" s="8" t="s">
        <v>11</v>
      </c>
      <c r="X3" s="8" t="s">
        <v>12</v>
      </c>
      <c r="Y3" s="8" t="s">
        <v>13</v>
      </c>
      <c r="Z3" s="8" t="s">
        <v>35</v>
      </c>
      <c r="AA3" s="9" t="s">
        <v>14</v>
      </c>
    </row>
    <row r="4" spans="1:27" ht="26.25" x14ac:dyDescent="0.25">
      <c r="A4" s="10" t="s">
        <v>15</v>
      </c>
      <c r="B4" s="11" t="s">
        <v>16</v>
      </c>
      <c r="C4" s="12" t="s">
        <v>17</v>
      </c>
      <c r="D4" s="13" t="s">
        <v>18</v>
      </c>
      <c r="E4" s="13" t="s">
        <v>19</v>
      </c>
      <c r="F4" s="94">
        <v>0</v>
      </c>
      <c r="G4" s="94">
        <v>0</v>
      </c>
      <c r="H4" s="94">
        <v>0</v>
      </c>
      <c r="I4" s="94">
        <v>0</v>
      </c>
      <c r="J4" s="94">
        <v>0</v>
      </c>
      <c r="K4" s="94">
        <v>132553448</v>
      </c>
      <c r="L4" s="94">
        <v>0</v>
      </c>
      <c r="M4" s="94">
        <v>0</v>
      </c>
      <c r="N4" s="94">
        <v>0</v>
      </c>
      <c r="O4" s="94">
        <v>0</v>
      </c>
      <c r="P4" s="94">
        <v>0</v>
      </c>
      <c r="Q4" s="114">
        <f>SUM(F4:P4)</f>
        <v>132553448</v>
      </c>
      <c r="R4" s="15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8">
        <f>SUM(R4:Z4)</f>
        <v>0</v>
      </c>
    </row>
    <row r="5" spans="1:27" ht="51.75" x14ac:dyDescent="0.25">
      <c r="A5" s="19" t="s">
        <v>68</v>
      </c>
      <c r="B5" s="20" t="s">
        <v>69</v>
      </c>
      <c r="C5" s="21" t="s">
        <v>70</v>
      </c>
      <c r="D5" s="21" t="s">
        <v>71</v>
      </c>
      <c r="E5" s="21" t="s">
        <v>19</v>
      </c>
      <c r="F5" s="94">
        <v>0</v>
      </c>
      <c r="G5" s="94">
        <v>0</v>
      </c>
      <c r="H5" s="94">
        <v>0</v>
      </c>
      <c r="I5" s="94">
        <v>0</v>
      </c>
      <c r="J5" s="94">
        <v>0</v>
      </c>
      <c r="K5" s="94">
        <v>0</v>
      </c>
      <c r="L5" s="94">
        <v>0</v>
      </c>
      <c r="M5" s="94">
        <v>0</v>
      </c>
      <c r="N5" s="94">
        <v>0</v>
      </c>
      <c r="O5" s="94">
        <v>0</v>
      </c>
      <c r="P5" s="94">
        <v>8000000</v>
      </c>
      <c r="Q5" s="114">
        <f t="shared" ref="Q5" si="0">SUM(F5:P5)</f>
        <v>8000000</v>
      </c>
      <c r="R5" s="108">
        <v>96565310</v>
      </c>
      <c r="S5" s="24">
        <v>19288138</v>
      </c>
      <c r="T5" s="24">
        <v>24700000</v>
      </c>
      <c r="U5" s="24">
        <v>0</v>
      </c>
      <c r="V5" s="24">
        <v>0</v>
      </c>
      <c r="W5" s="24">
        <v>0</v>
      </c>
      <c r="X5" s="24">
        <v>0</v>
      </c>
      <c r="Y5" s="24">
        <v>0</v>
      </c>
      <c r="Z5" s="24">
        <v>0</v>
      </c>
      <c r="AA5" s="26">
        <f t="shared" ref="AA5" si="1">SUM(R5:Z5)</f>
        <v>140553448</v>
      </c>
    </row>
    <row r="6" spans="1:27" ht="26.25" thickBot="1" x14ac:dyDescent="0.3">
      <c r="A6" s="27"/>
      <c r="B6" s="28"/>
      <c r="C6" s="29"/>
      <c r="D6" s="30" t="s">
        <v>72</v>
      </c>
      <c r="E6" s="30" t="s">
        <v>19</v>
      </c>
      <c r="F6" s="95">
        <f t="shared" ref="F6:Y6" si="2">SUM(F4:F5)</f>
        <v>0</v>
      </c>
      <c r="G6" s="95">
        <f t="shared" si="2"/>
        <v>0</v>
      </c>
      <c r="H6" s="95">
        <f t="shared" si="2"/>
        <v>0</v>
      </c>
      <c r="I6" s="95">
        <f t="shared" si="2"/>
        <v>0</v>
      </c>
      <c r="J6" s="95">
        <f t="shared" si="2"/>
        <v>0</v>
      </c>
      <c r="K6" s="95">
        <f t="shared" si="2"/>
        <v>132553448</v>
      </c>
      <c r="L6" s="95">
        <f t="shared" si="2"/>
        <v>0</v>
      </c>
      <c r="M6" s="95">
        <f t="shared" si="2"/>
        <v>0</v>
      </c>
      <c r="N6" s="95">
        <f t="shared" si="2"/>
        <v>0</v>
      </c>
      <c r="O6" s="95">
        <f t="shared" si="2"/>
        <v>0</v>
      </c>
      <c r="P6" s="95">
        <f t="shared" si="2"/>
        <v>8000000</v>
      </c>
      <c r="Q6" s="31">
        <f t="shared" si="2"/>
        <v>140553448</v>
      </c>
      <c r="R6" s="32">
        <f t="shared" si="2"/>
        <v>96565310</v>
      </c>
      <c r="S6" s="33">
        <f t="shared" si="2"/>
        <v>19288138</v>
      </c>
      <c r="T6" s="33">
        <f t="shared" si="2"/>
        <v>24700000</v>
      </c>
      <c r="U6" s="33">
        <f t="shared" si="2"/>
        <v>0</v>
      </c>
      <c r="V6" s="33">
        <f t="shared" si="2"/>
        <v>0</v>
      </c>
      <c r="W6" s="33">
        <f t="shared" si="2"/>
        <v>0</v>
      </c>
      <c r="X6" s="33">
        <f t="shared" si="2"/>
        <v>0</v>
      </c>
      <c r="Y6" s="33">
        <f t="shared" si="2"/>
        <v>0</v>
      </c>
      <c r="Z6" s="33">
        <v>0</v>
      </c>
      <c r="AA6" s="34">
        <f>SUM(AA4:AA5)</f>
        <v>140553448</v>
      </c>
    </row>
    <row r="9" spans="1:27" ht="18.75" x14ac:dyDescent="0.25">
      <c r="D9" s="201" t="s">
        <v>25</v>
      </c>
      <c r="E9" s="201"/>
      <c r="F9" s="201"/>
    </row>
    <row r="10" spans="1:27" x14ac:dyDescent="0.25">
      <c r="D10" s="184" t="s">
        <v>73</v>
      </c>
      <c r="E10" s="185"/>
      <c r="F10" s="186"/>
      <c r="G10" s="187">
        <v>86653600</v>
      </c>
      <c r="H10" s="188"/>
    </row>
    <row r="11" spans="1:27" x14ac:dyDescent="0.25">
      <c r="D11" s="184" t="s">
        <v>55</v>
      </c>
      <c r="E11" s="185"/>
      <c r="F11" s="186"/>
      <c r="G11" s="187">
        <v>17804848</v>
      </c>
      <c r="H11" s="188"/>
    </row>
    <row r="12" spans="1:27" x14ac:dyDescent="0.25">
      <c r="D12" s="184" t="s">
        <v>74</v>
      </c>
      <c r="E12" s="185"/>
      <c r="F12" s="186"/>
      <c r="G12" s="187">
        <v>8000000</v>
      </c>
      <c r="H12" s="188"/>
    </row>
    <row r="13" spans="1:27" x14ac:dyDescent="0.25">
      <c r="D13" s="184" t="s">
        <v>191</v>
      </c>
      <c r="E13" s="185"/>
      <c r="F13" s="186"/>
      <c r="G13" s="187">
        <v>28095000</v>
      </c>
      <c r="H13" s="188"/>
    </row>
    <row r="14" spans="1:27" x14ac:dyDescent="0.25">
      <c r="D14" s="189" t="s">
        <v>26</v>
      </c>
      <c r="E14" s="190"/>
      <c r="F14" s="191"/>
      <c r="G14" s="192">
        <f>SUM(G10:H13)</f>
        <v>140553448</v>
      </c>
      <c r="H14" s="193"/>
    </row>
    <row r="15" spans="1:27" x14ac:dyDescent="0.25">
      <c r="D15" s="96"/>
      <c r="E15" s="97"/>
      <c r="F15" s="97"/>
      <c r="G15" s="97"/>
      <c r="H15" s="97"/>
    </row>
  </sheetData>
  <mergeCells count="16">
    <mergeCell ref="D12:F12"/>
    <mergeCell ref="G12:H12"/>
    <mergeCell ref="D14:F14"/>
    <mergeCell ref="G14:H14"/>
    <mergeCell ref="D10:F10"/>
    <mergeCell ref="G10:H10"/>
    <mergeCell ref="D11:F11"/>
    <mergeCell ref="G11:H11"/>
    <mergeCell ref="D13:F13"/>
    <mergeCell ref="G13:H13"/>
    <mergeCell ref="D9:F9"/>
    <mergeCell ref="A1:AA1"/>
    <mergeCell ref="A2:B2"/>
    <mergeCell ref="C2:D2"/>
    <mergeCell ref="F2:Q2"/>
    <mergeCell ref="R2:AA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 xml:space="preserve">&amp;C&amp;"Times New Roman,Normál"Tájékoztató Táblázat Kunmadaras Nagyközség Önkormányzatának 2018 évi költségvetéséhez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view="pageLayout" zoomScale="80" zoomScaleNormal="90" zoomScaleSheetLayoutView="100" zoomScalePageLayoutView="80" workbookViewId="0">
      <selection activeCell="H4" sqref="H4"/>
    </sheetView>
  </sheetViews>
  <sheetFormatPr defaultRowHeight="15" x14ac:dyDescent="0.25"/>
  <cols>
    <col min="2" max="2" width="20.85546875" customWidth="1"/>
    <col min="4" max="4" width="21.140625" customWidth="1"/>
    <col min="6" max="7" width="13.42578125" customWidth="1"/>
    <col min="8" max="8" width="12.85546875" customWidth="1"/>
    <col min="9" max="9" width="12.5703125" customWidth="1"/>
    <col min="13" max="13" width="12.42578125" customWidth="1"/>
    <col min="16" max="16" width="12" customWidth="1"/>
    <col min="20" max="20" width="21.140625" customWidth="1"/>
  </cols>
  <sheetData>
    <row r="1" spans="1:22" ht="21.75" thickBot="1" x14ac:dyDescent="0.4">
      <c r="A1" s="216" t="s">
        <v>75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</row>
    <row r="2" spans="1:22" x14ac:dyDescent="0.25">
      <c r="A2" s="217" t="s">
        <v>0</v>
      </c>
      <c r="B2" s="218"/>
      <c r="C2" s="214" t="s">
        <v>1</v>
      </c>
      <c r="D2" s="214"/>
      <c r="E2" s="91"/>
      <c r="F2" s="2"/>
      <c r="G2" s="198" t="s">
        <v>2</v>
      </c>
      <c r="H2" s="199"/>
      <c r="I2" s="199"/>
      <c r="J2" s="199"/>
      <c r="K2" s="199"/>
      <c r="L2" s="199"/>
      <c r="M2" s="199"/>
      <c r="N2" s="199"/>
      <c r="O2" s="199"/>
      <c r="P2" s="200"/>
    </row>
    <row r="3" spans="1:22" ht="46.5" customHeight="1" thickBot="1" x14ac:dyDescent="0.3">
      <c r="A3" s="3" t="s">
        <v>3</v>
      </c>
      <c r="B3" s="4" t="s">
        <v>4</v>
      </c>
      <c r="C3" s="3" t="s">
        <v>3</v>
      </c>
      <c r="D3" s="4" t="s">
        <v>4</v>
      </c>
      <c r="E3" s="4"/>
      <c r="F3" s="5" t="s">
        <v>5</v>
      </c>
      <c r="G3" s="6" t="s">
        <v>6</v>
      </c>
      <c r="H3" s="7" t="s">
        <v>7</v>
      </c>
      <c r="I3" s="7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35</v>
      </c>
      <c r="P3" s="9" t="s">
        <v>14</v>
      </c>
    </row>
    <row r="4" spans="1:22" s="106" customFormat="1" ht="40.5" customHeight="1" thickBot="1" x14ac:dyDescent="0.3">
      <c r="A4" s="98"/>
      <c r="B4" s="54" t="s">
        <v>36</v>
      </c>
      <c r="C4" s="99"/>
      <c r="D4" s="100"/>
      <c r="E4" s="101" t="s">
        <v>19</v>
      </c>
      <c r="F4" s="14">
        <v>50000000</v>
      </c>
      <c r="G4" s="102"/>
      <c r="H4" s="103"/>
      <c r="I4" s="103">
        <v>0</v>
      </c>
      <c r="J4" s="104"/>
      <c r="K4" s="104"/>
      <c r="L4" s="104"/>
      <c r="M4" s="104"/>
      <c r="N4" s="104"/>
      <c r="O4" s="104"/>
      <c r="P4" s="105">
        <f>SUM(G4:O4)</f>
        <v>0</v>
      </c>
    </row>
    <row r="5" spans="1:22" ht="39" x14ac:dyDescent="0.25">
      <c r="A5" s="10" t="s">
        <v>15</v>
      </c>
      <c r="B5" s="11" t="s">
        <v>16</v>
      </c>
      <c r="C5" s="12" t="s">
        <v>17</v>
      </c>
      <c r="D5" s="13" t="s">
        <v>18</v>
      </c>
      <c r="E5" s="13" t="s">
        <v>19</v>
      </c>
      <c r="F5" s="14">
        <f>U17</f>
        <v>100000000</v>
      </c>
      <c r="G5" s="15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8">
        <f>SUM(G5:O5)</f>
        <v>0</v>
      </c>
    </row>
    <row r="6" spans="1:22" ht="51.75" x14ac:dyDescent="0.25">
      <c r="A6" s="19" t="s">
        <v>76</v>
      </c>
      <c r="B6" s="20" t="s">
        <v>77</v>
      </c>
      <c r="C6" s="21" t="s">
        <v>78</v>
      </c>
      <c r="D6" s="21" t="s">
        <v>79</v>
      </c>
      <c r="E6" s="22" t="s">
        <v>19</v>
      </c>
      <c r="F6" s="23">
        <v>18805000</v>
      </c>
      <c r="G6" s="16">
        <v>14156000</v>
      </c>
      <c r="H6" s="16">
        <v>2760420</v>
      </c>
      <c r="I6" s="16">
        <v>12392000</v>
      </c>
      <c r="J6" s="24">
        <v>0</v>
      </c>
      <c r="K6" s="24">
        <v>0</v>
      </c>
      <c r="L6" s="24">
        <v>0</v>
      </c>
      <c r="M6" s="24">
        <v>0</v>
      </c>
      <c r="N6" s="24">
        <v>0</v>
      </c>
      <c r="O6" s="24">
        <v>0</v>
      </c>
      <c r="P6" s="26">
        <f>SUM(G6:O6)</f>
        <v>29308420</v>
      </c>
      <c r="R6" s="107"/>
    </row>
    <row r="7" spans="1:22" ht="38.25" x14ac:dyDescent="0.25">
      <c r="A7" s="19" t="s">
        <v>80</v>
      </c>
      <c r="B7" s="20" t="s">
        <v>81</v>
      </c>
      <c r="C7" s="21" t="s">
        <v>82</v>
      </c>
      <c r="D7" s="22" t="s">
        <v>83</v>
      </c>
      <c r="E7" s="22" t="s">
        <v>19</v>
      </c>
      <c r="F7" s="23">
        <v>1969000</v>
      </c>
      <c r="G7" s="16">
        <v>9412500</v>
      </c>
      <c r="H7" s="16">
        <v>1826078</v>
      </c>
      <c r="I7" s="16">
        <v>2966000</v>
      </c>
      <c r="J7" s="24"/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6">
        <f t="shared" ref="P7:P16" si="0">SUM(G7:O7)</f>
        <v>14204578</v>
      </c>
      <c r="R7" s="107"/>
    </row>
    <row r="8" spans="1:22" ht="39" x14ac:dyDescent="0.25">
      <c r="A8" s="19" t="s">
        <v>84</v>
      </c>
      <c r="B8" s="20" t="s">
        <v>85</v>
      </c>
      <c r="C8" s="21" t="s">
        <v>86</v>
      </c>
      <c r="D8" s="22" t="s">
        <v>87</v>
      </c>
      <c r="E8" s="22" t="s">
        <v>19</v>
      </c>
      <c r="F8" s="23">
        <v>0</v>
      </c>
      <c r="G8" s="16">
        <v>0</v>
      </c>
      <c r="H8" s="16">
        <v>0</v>
      </c>
      <c r="I8" s="16">
        <v>1000000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6">
        <f t="shared" si="0"/>
        <v>1000000</v>
      </c>
      <c r="R8" s="107"/>
    </row>
    <row r="9" spans="1:22" ht="90" x14ac:dyDescent="0.25">
      <c r="A9" s="19" t="s">
        <v>84</v>
      </c>
      <c r="B9" s="20" t="s">
        <v>88</v>
      </c>
      <c r="C9" s="21" t="s">
        <v>89</v>
      </c>
      <c r="D9" s="22" t="s">
        <v>90</v>
      </c>
      <c r="E9" s="22" t="s">
        <v>19</v>
      </c>
      <c r="F9" s="23">
        <v>29600000</v>
      </c>
      <c r="G9" s="16">
        <v>14651500</v>
      </c>
      <c r="H9" s="16">
        <v>2857043</v>
      </c>
      <c r="I9" s="16">
        <v>2145000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6">
        <f t="shared" si="0"/>
        <v>19653543</v>
      </c>
      <c r="R9" s="107"/>
    </row>
    <row r="10" spans="1:22" ht="39" customHeight="1" x14ac:dyDescent="0.25">
      <c r="A10" s="19" t="s">
        <v>91</v>
      </c>
      <c r="B10" s="20" t="s">
        <v>92</v>
      </c>
      <c r="C10" s="21" t="s">
        <v>93</v>
      </c>
      <c r="D10" s="22" t="s">
        <v>94</v>
      </c>
      <c r="E10" s="22" t="s">
        <v>19</v>
      </c>
      <c r="F10" s="23">
        <v>1000000</v>
      </c>
      <c r="G10" s="16">
        <v>4356000</v>
      </c>
      <c r="H10" s="16">
        <v>850000</v>
      </c>
      <c r="I10" s="16">
        <v>3043000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6">
        <f t="shared" si="0"/>
        <v>8249000</v>
      </c>
      <c r="R10" s="184" t="s">
        <v>195</v>
      </c>
      <c r="S10" s="220"/>
      <c r="T10" s="221"/>
      <c r="U10" s="222">
        <v>4552000</v>
      </c>
      <c r="V10" s="223"/>
    </row>
    <row r="11" spans="1:22" ht="26.25" customHeight="1" x14ac:dyDescent="0.25">
      <c r="A11" s="19" t="s">
        <v>194</v>
      </c>
      <c r="B11" s="20" t="s">
        <v>193</v>
      </c>
      <c r="C11" s="21" t="s">
        <v>50</v>
      </c>
      <c r="D11" s="20" t="s">
        <v>193</v>
      </c>
      <c r="E11" s="21" t="s">
        <v>19</v>
      </c>
      <c r="F11" s="23">
        <v>1265000</v>
      </c>
      <c r="G11" s="16">
        <v>21845709</v>
      </c>
      <c r="H11" s="16">
        <v>6233488</v>
      </c>
      <c r="I11" s="16">
        <v>11000000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/>
      <c r="P11" s="26">
        <f t="shared" si="0"/>
        <v>39079197</v>
      </c>
      <c r="R11" s="184" t="s">
        <v>32</v>
      </c>
      <c r="S11" s="220"/>
      <c r="T11" s="221"/>
      <c r="U11" s="222">
        <v>11951000</v>
      </c>
      <c r="V11" s="223"/>
    </row>
    <row r="12" spans="1:22" ht="26.25" customHeight="1" x14ac:dyDescent="0.25">
      <c r="A12" s="19" t="s">
        <v>99</v>
      </c>
      <c r="B12" s="20" t="s">
        <v>100</v>
      </c>
      <c r="C12" s="21" t="s">
        <v>101</v>
      </c>
      <c r="D12" s="22" t="s">
        <v>102</v>
      </c>
      <c r="E12" s="22" t="s">
        <v>19</v>
      </c>
      <c r="F12" s="23">
        <v>1000000</v>
      </c>
      <c r="G12" s="16">
        <v>3273000</v>
      </c>
      <c r="H12" s="16">
        <v>642915</v>
      </c>
      <c r="I12" s="16">
        <v>778000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6">
        <f t="shared" si="0"/>
        <v>4693915</v>
      </c>
      <c r="R12" s="184" t="s">
        <v>103</v>
      </c>
      <c r="S12" s="220"/>
      <c r="T12" s="221"/>
      <c r="U12" s="222">
        <v>8641265</v>
      </c>
      <c r="V12" s="223"/>
    </row>
    <row r="13" spans="1:22" ht="39" customHeight="1" x14ac:dyDescent="0.25">
      <c r="A13" s="19" t="s">
        <v>104</v>
      </c>
      <c r="B13" s="20" t="s">
        <v>105</v>
      </c>
      <c r="C13" s="21" t="s">
        <v>106</v>
      </c>
      <c r="D13" s="22" t="s">
        <v>107</v>
      </c>
      <c r="E13" s="22" t="s">
        <v>19</v>
      </c>
      <c r="F13" s="23">
        <v>43057734</v>
      </c>
      <c r="G13" s="16">
        <f>24324324+19189648+19189647</f>
        <v>62703619</v>
      </c>
      <c r="H13" s="16">
        <f>2675676+1898057+1898057</f>
        <v>6471790</v>
      </c>
      <c r="I13" s="16">
        <v>410000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6">
        <f t="shared" si="0"/>
        <v>69585409</v>
      </c>
      <c r="R13" s="184" t="s">
        <v>102</v>
      </c>
      <c r="S13" s="220"/>
      <c r="T13" s="221"/>
      <c r="U13" s="222">
        <v>3684555</v>
      </c>
      <c r="V13" s="223"/>
    </row>
    <row r="14" spans="1:22" ht="26.25" customHeight="1" x14ac:dyDescent="0.25">
      <c r="A14" s="19" t="s">
        <v>108</v>
      </c>
      <c r="B14" s="20" t="s">
        <v>109</v>
      </c>
      <c r="C14" s="21" t="s">
        <v>110</v>
      </c>
      <c r="D14" s="22" t="s">
        <v>111</v>
      </c>
      <c r="E14" s="22" t="s">
        <v>19</v>
      </c>
      <c r="F14" s="23">
        <v>5000000</v>
      </c>
      <c r="G14" s="16">
        <v>0</v>
      </c>
      <c r="H14" s="16">
        <v>0</v>
      </c>
      <c r="I14" s="16">
        <v>32000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6">
        <f t="shared" si="0"/>
        <v>32000</v>
      </c>
      <c r="R14" s="184" t="s">
        <v>120</v>
      </c>
      <c r="S14" s="220"/>
      <c r="T14" s="221"/>
      <c r="U14" s="222">
        <v>4751000</v>
      </c>
      <c r="V14" s="223"/>
    </row>
    <row r="15" spans="1:22" ht="51.75" customHeight="1" x14ac:dyDescent="0.25">
      <c r="A15" s="19" t="s">
        <v>112</v>
      </c>
      <c r="B15" s="20" t="s">
        <v>113</v>
      </c>
      <c r="C15" s="21" t="s">
        <v>114</v>
      </c>
      <c r="D15" s="22" t="s">
        <v>115</v>
      </c>
      <c r="E15" s="22" t="s">
        <v>19</v>
      </c>
      <c r="F15" s="23"/>
      <c r="G15" s="16"/>
      <c r="H15" s="16"/>
      <c r="I15" s="16">
        <v>250000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6">
        <f t="shared" si="0"/>
        <v>250000</v>
      </c>
      <c r="R15" s="184" t="s">
        <v>197</v>
      </c>
      <c r="S15" s="220"/>
      <c r="T15" s="221"/>
      <c r="U15" s="222">
        <v>60834910</v>
      </c>
      <c r="V15" s="223"/>
    </row>
    <row r="16" spans="1:22" ht="26.25" customHeight="1" x14ac:dyDescent="0.25">
      <c r="A16" s="19" t="s">
        <v>116</v>
      </c>
      <c r="B16" s="20" t="s">
        <v>117</v>
      </c>
      <c r="C16" s="21" t="s">
        <v>50</v>
      </c>
      <c r="D16" s="22" t="s">
        <v>118</v>
      </c>
      <c r="E16" s="22" t="s">
        <v>19</v>
      </c>
      <c r="F16" s="23">
        <v>33000000</v>
      </c>
      <c r="G16" s="16">
        <v>24631500</v>
      </c>
      <c r="H16" s="16">
        <v>4800000</v>
      </c>
      <c r="I16" s="16">
        <v>69209172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6">
        <f t="shared" si="0"/>
        <v>98640672</v>
      </c>
      <c r="R16" s="184" t="s">
        <v>200</v>
      </c>
      <c r="S16" s="185"/>
      <c r="T16" s="186"/>
      <c r="U16" s="222">
        <v>5585270</v>
      </c>
      <c r="V16" s="223"/>
    </row>
    <row r="17" spans="1:22" ht="27" thickBot="1" x14ac:dyDescent="0.3">
      <c r="A17" s="27"/>
      <c r="B17" s="28"/>
      <c r="C17" s="29"/>
      <c r="D17" s="30" t="s">
        <v>119</v>
      </c>
      <c r="E17" s="30" t="s">
        <v>19</v>
      </c>
      <c r="F17" s="31">
        <f>SUM(F4:F16)</f>
        <v>284696734</v>
      </c>
      <c r="G17" s="32">
        <f>SUM(G5:G16)</f>
        <v>155029828</v>
      </c>
      <c r="H17" s="32">
        <f t="shared" ref="H17:I17" si="1">SUM(H5:H16)</f>
        <v>26441734</v>
      </c>
      <c r="I17" s="32">
        <f t="shared" si="1"/>
        <v>103225172</v>
      </c>
      <c r="J17" s="95">
        <f t="shared" ref="J17:O17" si="2">SUM(J6:J16)+J5</f>
        <v>0</v>
      </c>
      <c r="K17" s="95">
        <f t="shared" si="2"/>
        <v>0</v>
      </c>
      <c r="L17" s="95">
        <f t="shared" si="2"/>
        <v>0</v>
      </c>
      <c r="M17" s="95">
        <f t="shared" si="2"/>
        <v>0</v>
      </c>
      <c r="N17" s="95">
        <f t="shared" si="2"/>
        <v>0</v>
      </c>
      <c r="O17" s="95">
        <f t="shared" si="2"/>
        <v>0</v>
      </c>
      <c r="P17" s="34">
        <f>SUM(P4:P16)</f>
        <v>284696734</v>
      </c>
      <c r="Q17" s="92"/>
      <c r="R17" s="184" t="s">
        <v>26</v>
      </c>
      <c r="S17" s="185"/>
      <c r="T17" s="186"/>
      <c r="U17" s="222">
        <f>SUM(U10:V16)</f>
        <v>100000000</v>
      </c>
      <c r="V17" s="223"/>
    </row>
    <row r="18" spans="1:22" x14ac:dyDescent="0.25">
      <c r="Q18" s="92"/>
    </row>
    <row r="19" spans="1:22" ht="18.75" x14ac:dyDescent="0.25">
      <c r="B19" s="227"/>
      <c r="C19" s="227"/>
      <c r="D19" s="227"/>
      <c r="E19" s="109"/>
      <c r="F19" s="109"/>
      <c r="I19" s="107"/>
    </row>
    <row r="20" spans="1:22" ht="27" customHeight="1" x14ac:dyDescent="0.25">
      <c r="B20" s="224"/>
      <c r="C20" s="219"/>
      <c r="D20" s="219"/>
      <c r="E20" s="219"/>
      <c r="F20" s="219"/>
      <c r="G20" s="110" t="s">
        <v>121</v>
      </c>
      <c r="H20" s="110">
        <f>F17-P17</f>
        <v>0</v>
      </c>
      <c r="I20" s="92"/>
    </row>
    <row r="21" spans="1:22" x14ac:dyDescent="0.25">
      <c r="B21" s="224"/>
      <c r="C21" s="219"/>
      <c r="D21" s="219"/>
      <c r="E21" s="219"/>
      <c r="F21" s="219"/>
    </row>
    <row r="22" spans="1:22" x14ac:dyDescent="0.25">
      <c r="B22" s="224"/>
      <c r="C22" s="219"/>
      <c r="D22" s="219"/>
      <c r="E22" s="219"/>
      <c r="F22" s="219"/>
    </row>
    <row r="23" spans="1:22" x14ac:dyDescent="0.25">
      <c r="B23" s="224"/>
      <c r="C23" s="219"/>
      <c r="D23" s="219"/>
      <c r="E23" s="219"/>
      <c r="F23" s="219"/>
    </row>
    <row r="24" spans="1:22" x14ac:dyDescent="0.25">
      <c r="B24" s="225"/>
      <c r="C24" s="226"/>
      <c r="D24" s="226"/>
      <c r="E24" s="226"/>
      <c r="F24" s="226"/>
      <c r="Q24" s="109"/>
      <c r="R24" s="109"/>
      <c r="S24" s="109"/>
      <c r="T24" s="109"/>
      <c r="U24" s="109"/>
    </row>
    <row r="25" spans="1:22" x14ac:dyDescent="0.25">
      <c r="Q25" s="224"/>
      <c r="R25" s="224"/>
      <c r="S25" s="224"/>
      <c r="T25" s="228"/>
      <c r="U25" s="228"/>
    </row>
    <row r="26" spans="1:22" x14ac:dyDescent="0.25">
      <c r="Q26" s="224"/>
      <c r="R26" s="224"/>
      <c r="S26" s="224"/>
      <c r="T26" s="228"/>
      <c r="U26" s="228"/>
    </row>
    <row r="27" spans="1:22" x14ac:dyDescent="0.25">
      <c r="Q27" s="224"/>
      <c r="R27" s="224"/>
      <c r="S27" s="224"/>
      <c r="T27" s="228"/>
      <c r="U27" s="228"/>
    </row>
    <row r="28" spans="1:22" x14ac:dyDescent="0.25">
      <c r="Q28" s="224"/>
      <c r="R28" s="219"/>
      <c r="S28" s="219"/>
      <c r="T28" s="228"/>
      <c r="U28" s="228"/>
    </row>
  </sheetData>
  <mergeCells count="39">
    <mergeCell ref="Q28:S28"/>
    <mergeCell ref="T28:U28"/>
    <mergeCell ref="Q25:S25"/>
    <mergeCell ref="T25:U25"/>
    <mergeCell ref="Q26:S26"/>
    <mergeCell ref="T26:U26"/>
    <mergeCell ref="Q27:S27"/>
    <mergeCell ref="T27:U27"/>
    <mergeCell ref="B24:D24"/>
    <mergeCell ref="E24:F24"/>
    <mergeCell ref="R15:T15"/>
    <mergeCell ref="U15:V15"/>
    <mergeCell ref="B19:D19"/>
    <mergeCell ref="B20:D20"/>
    <mergeCell ref="E20:F20"/>
    <mergeCell ref="B21:D21"/>
    <mergeCell ref="E21:F21"/>
    <mergeCell ref="B23:D23"/>
    <mergeCell ref="E23:F23"/>
    <mergeCell ref="R17:T17"/>
    <mergeCell ref="U17:V17"/>
    <mergeCell ref="R10:T10"/>
    <mergeCell ref="U10:V10"/>
    <mergeCell ref="R16:T16"/>
    <mergeCell ref="U16:V16"/>
    <mergeCell ref="B22:D22"/>
    <mergeCell ref="U12:V12"/>
    <mergeCell ref="R13:T13"/>
    <mergeCell ref="U13:V13"/>
    <mergeCell ref="R14:T14"/>
    <mergeCell ref="U14:V14"/>
    <mergeCell ref="R12:T12"/>
    <mergeCell ref="R11:T11"/>
    <mergeCell ref="U11:V11"/>
    <mergeCell ref="A1:P1"/>
    <mergeCell ref="A2:B2"/>
    <mergeCell ref="C2:D2"/>
    <mergeCell ref="G2:P2"/>
    <mergeCell ref="E22:F22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  <headerFooter>
    <oddHeader xml:space="preserve">&amp;C&amp;"Times New Roman,Normál"Tájékoztató Táblázat Kunmadaras Nagyközség Önkormányzatának 2018 évi költségvetéséhez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view="pageLayout" zoomScale="50" zoomScaleNormal="100" zoomScaleSheetLayoutView="70" zoomScalePageLayoutView="50" workbookViewId="0">
      <selection activeCell="Z6" sqref="Z6"/>
    </sheetView>
  </sheetViews>
  <sheetFormatPr defaultRowHeight="15" x14ac:dyDescent="0.25"/>
  <cols>
    <col min="2" max="2" width="20.7109375" customWidth="1"/>
    <col min="4" max="4" width="19.85546875" customWidth="1"/>
    <col min="5" max="5" width="9.7109375" bestFit="1" customWidth="1"/>
    <col min="6" max="6" width="10.85546875" customWidth="1"/>
    <col min="7" max="8" width="10.140625" bestFit="1" customWidth="1"/>
    <col min="9" max="9" width="13.42578125" customWidth="1"/>
    <col min="10" max="10" width="10.140625" bestFit="1" customWidth="1"/>
    <col min="12" max="12" width="13.140625" customWidth="1"/>
    <col min="16" max="16" width="11.140625" customWidth="1"/>
    <col min="17" max="17" width="13.5703125" customWidth="1"/>
    <col min="18" max="18" width="10.140625" bestFit="1" customWidth="1"/>
    <col min="19" max="19" width="10.42578125" customWidth="1"/>
    <col min="20" max="21" width="10.140625" bestFit="1" customWidth="1"/>
    <col min="23" max="23" width="15.5703125" customWidth="1"/>
    <col min="24" max="24" width="9.28515625" customWidth="1"/>
    <col min="25" max="25" width="11.85546875" customWidth="1"/>
    <col min="26" max="26" width="10.42578125" customWidth="1"/>
    <col min="27" max="27" width="10.85546875" customWidth="1"/>
    <col min="28" max="28" width="14.7109375" customWidth="1"/>
    <col min="30" max="30" width="12" bestFit="1" customWidth="1"/>
  </cols>
  <sheetData>
    <row r="1" spans="1:30" ht="21" thickBot="1" x14ac:dyDescent="0.3">
      <c r="A1" s="229" t="s">
        <v>122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29"/>
      <c r="Q1" s="229"/>
      <c r="R1" s="229"/>
      <c r="S1" s="229"/>
      <c r="T1" s="229"/>
      <c r="U1" s="229"/>
      <c r="V1" s="229"/>
      <c r="W1" s="229"/>
      <c r="X1" s="229"/>
      <c r="Y1" s="229"/>
      <c r="Z1" s="229"/>
      <c r="AA1" s="229"/>
      <c r="AB1" s="229"/>
    </row>
    <row r="2" spans="1:30" x14ac:dyDescent="0.25">
      <c r="A2" s="212" t="s">
        <v>0</v>
      </c>
      <c r="B2" s="213"/>
      <c r="C2" s="214" t="s">
        <v>1</v>
      </c>
      <c r="D2" s="214"/>
      <c r="E2" s="111"/>
      <c r="F2" s="214" t="s">
        <v>57</v>
      </c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30" t="s">
        <v>2</v>
      </c>
      <c r="S2" s="199"/>
      <c r="T2" s="199"/>
      <c r="U2" s="199"/>
      <c r="V2" s="199"/>
      <c r="W2" s="199"/>
      <c r="X2" s="199"/>
      <c r="Y2" s="199"/>
      <c r="Z2" s="199"/>
      <c r="AA2" s="199"/>
      <c r="AB2" s="200"/>
    </row>
    <row r="3" spans="1:30" ht="68.25" customHeight="1" thickBot="1" x14ac:dyDescent="0.3">
      <c r="A3" s="3" t="s">
        <v>3</v>
      </c>
      <c r="B3" s="4" t="s">
        <v>4</v>
      </c>
      <c r="C3" s="3" t="s">
        <v>3</v>
      </c>
      <c r="D3" s="4" t="s">
        <v>4</v>
      </c>
      <c r="E3" s="4"/>
      <c r="F3" s="93" t="s">
        <v>58</v>
      </c>
      <c r="G3" s="93" t="s">
        <v>59</v>
      </c>
      <c r="H3" s="93" t="s">
        <v>60</v>
      </c>
      <c r="I3" s="93" t="s">
        <v>61</v>
      </c>
      <c r="J3" s="93" t="s">
        <v>62</v>
      </c>
      <c r="K3" s="93" t="s">
        <v>63</v>
      </c>
      <c r="L3" s="93" t="s">
        <v>64</v>
      </c>
      <c r="M3" s="93" t="s">
        <v>65</v>
      </c>
      <c r="N3" s="93" t="s">
        <v>66</v>
      </c>
      <c r="O3" s="93" t="s">
        <v>67</v>
      </c>
      <c r="P3" s="93" t="s">
        <v>5</v>
      </c>
      <c r="Q3" s="112" t="s">
        <v>14</v>
      </c>
      <c r="R3" s="6" t="s">
        <v>6</v>
      </c>
      <c r="S3" s="7" t="s">
        <v>7</v>
      </c>
      <c r="T3" s="7" t="s">
        <v>8</v>
      </c>
      <c r="U3" s="8" t="s">
        <v>9</v>
      </c>
      <c r="V3" s="8" t="s">
        <v>10</v>
      </c>
      <c r="W3" s="8" t="s">
        <v>198</v>
      </c>
      <c r="X3" s="8" t="s">
        <v>11</v>
      </c>
      <c r="Y3" s="8" t="s">
        <v>123</v>
      </c>
      <c r="Z3" s="8" t="s">
        <v>13</v>
      </c>
      <c r="AA3" s="8" t="s">
        <v>35</v>
      </c>
      <c r="AB3" s="9" t="s">
        <v>14</v>
      </c>
    </row>
    <row r="4" spans="1:30" ht="25.5" x14ac:dyDescent="0.25">
      <c r="A4" s="19" t="s">
        <v>124</v>
      </c>
      <c r="B4" s="20" t="s">
        <v>125</v>
      </c>
      <c r="C4" s="21" t="s">
        <v>126</v>
      </c>
      <c r="D4" s="22" t="s">
        <v>127</v>
      </c>
      <c r="E4" s="22" t="s">
        <v>19</v>
      </c>
      <c r="F4" s="113">
        <v>0</v>
      </c>
      <c r="G4" s="113">
        <v>0</v>
      </c>
      <c r="H4" s="113">
        <v>0</v>
      </c>
      <c r="I4" s="113">
        <v>0</v>
      </c>
      <c r="J4" s="113">
        <v>0</v>
      </c>
      <c r="K4" s="113">
        <v>0</v>
      </c>
      <c r="L4" s="113">
        <v>0</v>
      </c>
      <c r="M4" s="113">
        <v>0</v>
      </c>
      <c r="N4" s="113">
        <v>0</v>
      </c>
      <c r="O4" s="113">
        <v>0</v>
      </c>
      <c r="P4" s="113">
        <v>0</v>
      </c>
      <c r="Q4" s="114">
        <f t="shared" ref="Q4:Q21" si="0">SUM(F4:P4)</f>
        <v>0</v>
      </c>
      <c r="R4" s="115">
        <v>164000</v>
      </c>
      <c r="S4" s="94">
        <v>36000</v>
      </c>
      <c r="T4" s="94">
        <v>0</v>
      </c>
      <c r="U4" s="94">
        <v>0</v>
      </c>
      <c r="V4" s="94">
        <v>0</v>
      </c>
      <c r="W4" s="94"/>
      <c r="X4" s="94">
        <v>0</v>
      </c>
      <c r="Y4" s="94">
        <v>0</v>
      </c>
      <c r="Z4" s="113">
        <v>0</v>
      </c>
      <c r="AA4" s="113">
        <v>0</v>
      </c>
      <c r="AB4" s="116">
        <f t="shared" ref="AB4:AB21" si="1">SUM(R4:AA4)</f>
        <v>200000</v>
      </c>
    </row>
    <row r="5" spans="1:30" ht="51.75" x14ac:dyDescent="0.25">
      <c r="A5" s="19" t="s">
        <v>128</v>
      </c>
      <c r="B5" s="20" t="s">
        <v>129</v>
      </c>
      <c r="C5" s="21" t="s">
        <v>130</v>
      </c>
      <c r="D5" s="22" t="s">
        <v>131</v>
      </c>
      <c r="E5" s="22" t="s">
        <v>19</v>
      </c>
      <c r="F5" s="113">
        <v>420604908</v>
      </c>
      <c r="G5" s="113">
        <v>0</v>
      </c>
      <c r="H5" s="113">
        <v>28095000</v>
      </c>
      <c r="I5" s="113">
        <f>877810457+4000000+50000000</f>
        <v>931810457</v>
      </c>
      <c r="J5" s="94">
        <v>71060485</v>
      </c>
      <c r="K5" s="113">
        <v>0</v>
      </c>
      <c r="L5" s="113">
        <v>0</v>
      </c>
      <c r="M5" s="113">
        <v>0</v>
      </c>
      <c r="N5" s="113">
        <v>0</v>
      </c>
      <c r="O5" s="113">
        <v>0</v>
      </c>
      <c r="P5" s="113">
        <v>0</v>
      </c>
      <c r="Q5" s="114">
        <f t="shared" si="0"/>
        <v>1451570850</v>
      </c>
      <c r="R5" s="115">
        <v>0</v>
      </c>
      <c r="S5" s="94">
        <v>0</v>
      </c>
      <c r="T5" s="94">
        <v>0</v>
      </c>
      <c r="U5" s="94">
        <v>0</v>
      </c>
      <c r="V5" s="94">
        <v>0</v>
      </c>
      <c r="W5" s="94"/>
      <c r="X5" s="94">
        <v>0</v>
      </c>
      <c r="Y5" s="94">
        <f>GYEJÓ!F4+MTBSZSZ!F5+Műv.ház!F4+Óvoda!F4+PH!K4</f>
        <v>419158215</v>
      </c>
      <c r="Z5" s="113">
        <f>4000000+7394362</f>
        <v>11394362</v>
      </c>
      <c r="AA5" s="113">
        <v>0</v>
      </c>
      <c r="AB5" s="116">
        <f t="shared" si="1"/>
        <v>430552577</v>
      </c>
    </row>
    <row r="6" spans="1:30" ht="26.25" x14ac:dyDescent="0.25">
      <c r="A6" s="19" t="s">
        <v>132</v>
      </c>
      <c r="B6" s="20" t="s">
        <v>133</v>
      </c>
      <c r="C6" s="21" t="s">
        <v>134</v>
      </c>
      <c r="D6" s="22" t="s">
        <v>133</v>
      </c>
      <c r="E6" s="22" t="s">
        <v>19</v>
      </c>
      <c r="F6" s="183"/>
      <c r="G6" s="183"/>
      <c r="H6" s="113">
        <v>0</v>
      </c>
      <c r="I6" s="113">
        <v>0</v>
      </c>
      <c r="J6" s="94">
        <v>0</v>
      </c>
      <c r="K6" s="113">
        <v>0</v>
      </c>
      <c r="L6" s="113">
        <v>5310000</v>
      </c>
      <c r="M6" s="113">
        <v>0</v>
      </c>
      <c r="N6" s="113">
        <v>0</v>
      </c>
      <c r="O6" s="113">
        <v>0</v>
      </c>
      <c r="P6" s="113">
        <v>0</v>
      </c>
      <c r="Q6" s="114">
        <f t="shared" si="0"/>
        <v>5310000</v>
      </c>
      <c r="R6" s="115">
        <v>0</v>
      </c>
      <c r="S6" s="94">
        <v>0</v>
      </c>
      <c r="T6" s="94">
        <v>0</v>
      </c>
      <c r="U6" s="94">
        <v>0</v>
      </c>
      <c r="V6" s="94">
        <v>0</v>
      </c>
      <c r="W6" s="94">
        <v>15014733</v>
      </c>
      <c r="X6" s="94">
        <v>0</v>
      </c>
      <c r="Y6" s="94">
        <v>0</v>
      </c>
      <c r="Z6" s="113">
        <v>0</v>
      </c>
      <c r="AA6" s="113">
        <v>0</v>
      </c>
      <c r="AB6" s="116">
        <f t="shared" si="1"/>
        <v>15014733</v>
      </c>
    </row>
    <row r="7" spans="1:30" ht="51.75" x14ac:dyDescent="0.25">
      <c r="A7" s="19" t="s">
        <v>135</v>
      </c>
      <c r="B7" s="20" t="s">
        <v>136</v>
      </c>
      <c r="C7" s="21" t="s">
        <v>137</v>
      </c>
      <c r="D7" s="22" t="s">
        <v>138</v>
      </c>
      <c r="E7" s="22" t="s">
        <v>19</v>
      </c>
      <c r="F7" s="94">
        <v>0</v>
      </c>
      <c r="G7" s="94">
        <v>0</v>
      </c>
      <c r="H7" s="94">
        <v>0</v>
      </c>
      <c r="I7" s="94">
        <v>0</v>
      </c>
      <c r="J7" s="94">
        <v>0</v>
      </c>
      <c r="K7" s="94">
        <v>0</v>
      </c>
      <c r="L7" s="94"/>
      <c r="M7" s="94">
        <v>0</v>
      </c>
      <c r="N7" s="94"/>
      <c r="O7" s="94"/>
      <c r="P7" s="94">
        <v>0</v>
      </c>
      <c r="Q7" s="114">
        <f t="shared" si="0"/>
        <v>0</v>
      </c>
      <c r="R7" s="115">
        <v>0</v>
      </c>
      <c r="S7" s="94">
        <v>0</v>
      </c>
      <c r="T7" s="94">
        <v>0</v>
      </c>
      <c r="U7" s="94">
        <v>0</v>
      </c>
      <c r="V7" s="94">
        <v>0</v>
      </c>
      <c r="W7" s="94">
        <v>0</v>
      </c>
      <c r="X7" s="94">
        <v>0</v>
      </c>
      <c r="Y7" s="94"/>
      <c r="Z7" s="94">
        <v>0</v>
      </c>
      <c r="AA7" s="94">
        <v>0</v>
      </c>
      <c r="AB7" s="116">
        <f t="shared" si="1"/>
        <v>0</v>
      </c>
    </row>
    <row r="8" spans="1:30" ht="39" x14ac:dyDescent="0.25">
      <c r="A8" s="19" t="s">
        <v>15</v>
      </c>
      <c r="B8" s="20" t="s">
        <v>16</v>
      </c>
      <c r="C8" s="21" t="s">
        <v>17</v>
      </c>
      <c r="D8" s="22" t="s">
        <v>18</v>
      </c>
      <c r="E8" s="22" t="s">
        <v>19</v>
      </c>
      <c r="F8" s="94">
        <v>0</v>
      </c>
      <c r="G8" s="94">
        <v>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0</v>
      </c>
      <c r="Q8" s="114">
        <f t="shared" si="0"/>
        <v>0</v>
      </c>
      <c r="R8" s="115">
        <v>0</v>
      </c>
      <c r="S8" s="94">
        <v>0</v>
      </c>
      <c r="T8" s="94">
        <v>0</v>
      </c>
      <c r="U8" s="94">
        <v>0</v>
      </c>
      <c r="V8" s="94">
        <f>K23+K33+K57+K60+K70+K73</f>
        <v>0</v>
      </c>
      <c r="W8" s="94"/>
      <c r="X8" s="94">
        <v>0</v>
      </c>
      <c r="Y8" s="94">
        <v>0</v>
      </c>
      <c r="Z8" s="94">
        <v>0</v>
      </c>
      <c r="AA8" s="94">
        <v>0</v>
      </c>
      <c r="AB8" s="116">
        <f t="shared" si="1"/>
        <v>0</v>
      </c>
    </row>
    <row r="9" spans="1:30" ht="26.25" x14ac:dyDescent="0.25">
      <c r="A9" s="19" t="s">
        <v>194</v>
      </c>
      <c r="B9" s="20" t="s">
        <v>193</v>
      </c>
      <c r="C9" s="21" t="s">
        <v>50</v>
      </c>
      <c r="D9" s="20" t="s">
        <v>193</v>
      </c>
      <c r="E9" s="22" t="s">
        <v>19</v>
      </c>
      <c r="F9" s="94"/>
      <c r="G9" s="94">
        <v>2160000</v>
      </c>
      <c r="H9" s="94"/>
      <c r="I9" s="94"/>
      <c r="J9" s="94"/>
      <c r="K9" s="94"/>
      <c r="L9" s="94"/>
      <c r="M9" s="94"/>
      <c r="N9" s="94"/>
      <c r="O9" s="94"/>
      <c r="P9" s="94"/>
      <c r="Q9" s="114">
        <f t="shared" si="0"/>
        <v>2160000</v>
      </c>
      <c r="R9" s="115">
        <f>4332000+24000</f>
        <v>4356000</v>
      </c>
      <c r="S9" s="94">
        <f>844740+4680</f>
        <v>849420</v>
      </c>
      <c r="T9" s="94">
        <v>1500000</v>
      </c>
      <c r="U9" s="94"/>
      <c r="V9" s="94"/>
      <c r="W9" s="94"/>
      <c r="X9" s="94"/>
      <c r="Y9" s="94"/>
      <c r="Z9" s="94"/>
      <c r="AA9" s="94"/>
      <c r="AB9" s="116">
        <f t="shared" si="1"/>
        <v>6705420</v>
      </c>
    </row>
    <row r="10" spans="1:30" ht="26.25" x14ac:dyDescent="0.25">
      <c r="A10" s="19" t="s">
        <v>84</v>
      </c>
      <c r="B10" s="20" t="s">
        <v>139</v>
      </c>
      <c r="C10" s="21" t="s">
        <v>140</v>
      </c>
      <c r="D10" s="22" t="s">
        <v>141</v>
      </c>
      <c r="E10" s="22" t="s">
        <v>19</v>
      </c>
      <c r="F10" s="94">
        <v>0</v>
      </c>
      <c r="G10" s="94">
        <v>1000000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5425000</v>
      </c>
      <c r="Q10" s="114">
        <f t="shared" si="0"/>
        <v>6425000</v>
      </c>
      <c r="R10" s="115"/>
      <c r="S10" s="94"/>
      <c r="T10" s="94">
        <v>6425000</v>
      </c>
      <c r="U10" s="94">
        <v>0</v>
      </c>
      <c r="V10" s="94">
        <v>0</v>
      </c>
      <c r="W10" s="94"/>
      <c r="X10" s="94">
        <v>0</v>
      </c>
      <c r="Y10" s="94">
        <v>0</v>
      </c>
      <c r="Z10" s="94">
        <v>0</v>
      </c>
      <c r="AA10" s="94"/>
      <c r="AB10" s="116">
        <f t="shared" si="1"/>
        <v>6425000</v>
      </c>
    </row>
    <row r="11" spans="1:30" ht="25.5" x14ac:dyDescent="0.25">
      <c r="A11" s="19" t="s">
        <v>142</v>
      </c>
      <c r="B11" s="20" t="s">
        <v>143</v>
      </c>
      <c r="C11" s="21" t="s">
        <v>144</v>
      </c>
      <c r="D11" s="22" t="s">
        <v>143</v>
      </c>
      <c r="E11" s="22" t="s">
        <v>19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114">
        <f t="shared" si="0"/>
        <v>0</v>
      </c>
      <c r="R11" s="115">
        <f>7064928+36000</f>
        <v>7100928</v>
      </c>
      <c r="S11" s="94">
        <f>1377661+7020</f>
        <v>1384681</v>
      </c>
      <c r="T11" s="94">
        <v>2000000</v>
      </c>
      <c r="U11" s="94">
        <v>0</v>
      </c>
      <c r="V11" s="94">
        <v>0</v>
      </c>
      <c r="W11" s="94"/>
      <c r="X11" s="94">
        <v>0</v>
      </c>
      <c r="Y11" s="94">
        <v>0</v>
      </c>
      <c r="Z11" s="94">
        <v>0</v>
      </c>
      <c r="AA11" s="94">
        <v>2000000</v>
      </c>
      <c r="AB11" s="116">
        <f t="shared" si="1"/>
        <v>12485609</v>
      </c>
      <c r="AD11" s="92"/>
    </row>
    <row r="12" spans="1:30" ht="25.5" x14ac:dyDescent="0.25">
      <c r="A12" s="19" t="s">
        <v>145</v>
      </c>
      <c r="B12" s="20" t="s">
        <v>146</v>
      </c>
      <c r="C12" s="21" t="s">
        <v>147</v>
      </c>
      <c r="D12" s="22" t="s">
        <v>146</v>
      </c>
      <c r="E12" s="22" t="s">
        <v>19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114">
        <f t="shared" si="0"/>
        <v>0</v>
      </c>
      <c r="R12" s="115">
        <f>2166000+12000</f>
        <v>2178000</v>
      </c>
      <c r="S12" s="94">
        <f>422370+2340</f>
        <v>424710</v>
      </c>
      <c r="T12" s="94">
        <v>2000000</v>
      </c>
      <c r="U12" s="94">
        <v>0</v>
      </c>
      <c r="V12" s="94">
        <v>0</v>
      </c>
      <c r="W12" s="94"/>
      <c r="X12" s="94">
        <v>0</v>
      </c>
      <c r="Y12" s="94">
        <v>0</v>
      </c>
      <c r="Z12" s="94">
        <v>0</v>
      </c>
      <c r="AA12" s="94">
        <v>0</v>
      </c>
      <c r="AB12" s="116">
        <f t="shared" si="1"/>
        <v>4602710</v>
      </c>
    </row>
    <row r="13" spans="1:30" ht="39" x14ac:dyDescent="0.25">
      <c r="A13" s="19" t="s">
        <v>148</v>
      </c>
      <c r="B13" s="20" t="s">
        <v>149</v>
      </c>
      <c r="C13" s="21" t="s">
        <v>150</v>
      </c>
      <c r="D13" s="22" t="s">
        <v>151</v>
      </c>
      <c r="E13" s="22" t="s">
        <v>19</v>
      </c>
      <c r="F13" s="94">
        <v>0</v>
      </c>
      <c r="G13" s="94">
        <v>17000000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114">
        <f t="shared" si="0"/>
        <v>17000000</v>
      </c>
      <c r="R13" s="115">
        <f>14353344+2771280</f>
        <v>17124624</v>
      </c>
      <c r="S13" s="94">
        <f>2798902+521132</f>
        <v>3320034</v>
      </c>
      <c r="T13" s="94">
        <v>1600000</v>
      </c>
      <c r="U13" s="94">
        <v>0</v>
      </c>
      <c r="V13" s="94">
        <v>0</v>
      </c>
      <c r="W13" s="94"/>
      <c r="X13" s="94">
        <v>0</v>
      </c>
      <c r="Y13" s="94">
        <v>0</v>
      </c>
      <c r="Z13" s="94">
        <v>0</v>
      </c>
      <c r="AA13" s="94">
        <v>0</v>
      </c>
      <c r="AB13" s="116">
        <f t="shared" si="1"/>
        <v>22044658</v>
      </c>
      <c r="AD13" s="92"/>
    </row>
    <row r="14" spans="1:30" ht="26.25" x14ac:dyDescent="0.25">
      <c r="A14" s="19" t="s">
        <v>152</v>
      </c>
      <c r="B14" s="20" t="s">
        <v>153</v>
      </c>
      <c r="C14" s="21" t="s">
        <v>154</v>
      </c>
      <c r="D14" s="22" t="s">
        <v>155</v>
      </c>
      <c r="E14" s="22" t="s">
        <v>19</v>
      </c>
      <c r="F14" s="94">
        <v>0</v>
      </c>
      <c r="G14" s="94">
        <v>15000000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114">
        <f t="shared" si="0"/>
        <v>15000000</v>
      </c>
      <c r="R14" s="115">
        <f>2354976+12000</f>
        <v>2366976</v>
      </c>
      <c r="S14" s="94">
        <f>422370+2340</f>
        <v>424710</v>
      </c>
      <c r="T14" s="94">
        <v>15293000</v>
      </c>
      <c r="U14" s="94">
        <v>0</v>
      </c>
      <c r="V14" s="94">
        <v>0</v>
      </c>
      <c r="W14" s="94"/>
      <c r="X14" s="94">
        <v>0</v>
      </c>
      <c r="Y14" s="94">
        <v>0</v>
      </c>
      <c r="Z14" s="94">
        <v>0</v>
      </c>
      <c r="AA14" s="94">
        <v>0</v>
      </c>
      <c r="AB14" s="116">
        <f t="shared" si="1"/>
        <v>18084686</v>
      </c>
    </row>
    <row r="15" spans="1:30" ht="39" x14ac:dyDescent="0.25">
      <c r="A15" s="19" t="s">
        <v>156</v>
      </c>
      <c r="B15" s="20" t="s">
        <v>157</v>
      </c>
      <c r="C15" s="21"/>
      <c r="D15" s="22" t="s">
        <v>175</v>
      </c>
      <c r="E15" s="22" t="s">
        <v>19</v>
      </c>
      <c r="F15" s="94">
        <v>0</v>
      </c>
      <c r="G15" s="94">
        <v>0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4">
        <v>0</v>
      </c>
      <c r="Q15" s="114">
        <f t="shared" si="0"/>
        <v>0</v>
      </c>
      <c r="R15" s="115">
        <v>0</v>
      </c>
      <c r="S15" s="94">
        <v>0</v>
      </c>
      <c r="T15" s="94">
        <v>0</v>
      </c>
      <c r="U15" s="94">
        <v>31000000</v>
      </c>
      <c r="V15" s="94">
        <v>0</v>
      </c>
      <c r="W15" s="94">
        <v>0</v>
      </c>
      <c r="X15" s="94">
        <v>0</v>
      </c>
      <c r="Y15" s="94">
        <v>0</v>
      </c>
      <c r="Z15" s="94">
        <v>0</v>
      </c>
      <c r="AA15" s="94">
        <v>0</v>
      </c>
      <c r="AB15" s="116">
        <f t="shared" si="1"/>
        <v>31000000</v>
      </c>
    </row>
    <row r="16" spans="1:30" ht="66" customHeight="1" x14ac:dyDescent="0.25">
      <c r="A16" s="19" t="s">
        <v>68</v>
      </c>
      <c r="B16" s="20" t="s">
        <v>69</v>
      </c>
      <c r="C16" s="21" t="s">
        <v>70</v>
      </c>
      <c r="D16" s="22" t="s">
        <v>69</v>
      </c>
      <c r="E16" s="22" t="s">
        <v>19</v>
      </c>
      <c r="F16" s="94">
        <v>0</v>
      </c>
      <c r="G16" s="94">
        <f>3600000+5000000</f>
        <v>8600000</v>
      </c>
      <c r="H16" s="94"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4">
        <v>10000000</v>
      </c>
      <c r="Q16" s="114">
        <f t="shared" si="0"/>
        <v>18600000</v>
      </c>
      <c r="R16" s="108">
        <v>22000000</v>
      </c>
      <c r="S16" s="24">
        <f>R16*0.195</f>
        <v>4290000</v>
      </c>
      <c r="T16" s="24">
        <v>23000000</v>
      </c>
      <c r="U16" s="24">
        <v>0</v>
      </c>
      <c r="V16" s="24">
        <v>0</v>
      </c>
      <c r="W16" s="24"/>
      <c r="X16" s="24">
        <v>0</v>
      </c>
      <c r="Y16" s="24">
        <v>0</v>
      </c>
      <c r="Z16" s="24">
        <v>0</v>
      </c>
      <c r="AA16" s="24">
        <f>24000000+3800000+874010457</f>
        <v>901810457</v>
      </c>
      <c r="AB16" s="26">
        <f t="shared" si="1"/>
        <v>951100457</v>
      </c>
    </row>
    <row r="17" spans="1:28" ht="39.75" customHeight="1" x14ac:dyDescent="0.25">
      <c r="A17" s="19" t="s">
        <v>158</v>
      </c>
      <c r="B17" s="20" t="s">
        <v>159</v>
      </c>
      <c r="C17" s="21" t="s">
        <v>160</v>
      </c>
      <c r="D17" s="21" t="s">
        <v>161</v>
      </c>
      <c r="E17" s="21" t="s">
        <v>19</v>
      </c>
      <c r="F17" s="94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114">
        <f t="shared" si="0"/>
        <v>0</v>
      </c>
      <c r="R17" s="115">
        <v>0</v>
      </c>
      <c r="S17" s="94">
        <v>0</v>
      </c>
      <c r="T17" s="94">
        <v>0</v>
      </c>
      <c r="U17" s="94">
        <v>0</v>
      </c>
      <c r="V17" s="94">
        <v>3000000</v>
      </c>
      <c r="W17" s="94"/>
      <c r="X17" s="94">
        <v>3500000</v>
      </c>
      <c r="Y17" s="94">
        <v>0</v>
      </c>
      <c r="Z17" s="94">
        <v>0</v>
      </c>
      <c r="AA17" s="94">
        <v>0</v>
      </c>
      <c r="AB17" s="116">
        <f t="shared" si="1"/>
        <v>6500000</v>
      </c>
    </row>
    <row r="18" spans="1:28" ht="39.75" customHeight="1" x14ac:dyDescent="0.25">
      <c r="A18" s="19" t="s">
        <v>162</v>
      </c>
      <c r="B18" s="20" t="s">
        <v>163</v>
      </c>
      <c r="C18" s="21"/>
      <c r="D18" s="21" t="s">
        <v>164</v>
      </c>
      <c r="E18" s="21" t="s">
        <v>19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114">
        <v>0</v>
      </c>
      <c r="R18" s="115">
        <v>0</v>
      </c>
      <c r="S18" s="94">
        <v>0</v>
      </c>
      <c r="T18" s="94">
        <v>1000000</v>
      </c>
      <c r="U18" s="94">
        <v>0</v>
      </c>
      <c r="V18" s="94">
        <v>0</v>
      </c>
      <c r="W18" s="94"/>
      <c r="X18" s="94">
        <v>0</v>
      </c>
      <c r="Y18" s="94">
        <v>0</v>
      </c>
      <c r="Z18" s="94">
        <v>0</v>
      </c>
      <c r="AA18" s="94">
        <v>0</v>
      </c>
      <c r="AB18" s="116">
        <f t="shared" si="1"/>
        <v>1000000</v>
      </c>
    </row>
    <row r="19" spans="1:28" ht="39.75" customHeight="1" x14ac:dyDescent="0.25">
      <c r="A19" s="19" t="s">
        <v>116</v>
      </c>
      <c r="B19" s="118" t="s">
        <v>165</v>
      </c>
      <c r="C19" s="21" t="s">
        <v>166</v>
      </c>
      <c r="D19" s="21" t="s">
        <v>167</v>
      </c>
      <c r="E19" s="21" t="s">
        <v>19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114">
        <v>0</v>
      </c>
      <c r="R19" s="115">
        <v>0</v>
      </c>
      <c r="S19" s="94">
        <v>0</v>
      </c>
      <c r="T19" s="94">
        <v>0</v>
      </c>
      <c r="U19" s="94">
        <v>0</v>
      </c>
      <c r="V19" s="94">
        <v>0</v>
      </c>
      <c r="W19" s="94"/>
      <c r="X19" s="94">
        <v>0</v>
      </c>
      <c r="Y19" s="94">
        <v>0</v>
      </c>
      <c r="Z19" s="94">
        <v>0</v>
      </c>
      <c r="AA19" s="94">
        <v>0</v>
      </c>
      <c r="AB19" s="116">
        <f t="shared" si="1"/>
        <v>0</v>
      </c>
    </row>
    <row r="20" spans="1:28" ht="39.75" customHeight="1" x14ac:dyDescent="0.25">
      <c r="A20" s="19" t="s">
        <v>168</v>
      </c>
      <c r="B20" s="118" t="s">
        <v>169</v>
      </c>
      <c r="C20" s="21" t="s">
        <v>50</v>
      </c>
      <c r="D20" s="21" t="s">
        <v>169</v>
      </c>
      <c r="E20" s="21" t="s">
        <v>19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114">
        <v>0</v>
      </c>
      <c r="R20" s="115">
        <v>0</v>
      </c>
      <c r="S20" s="94">
        <v>0</v>
      </c>
      <c r="T20" s="94">
        <v>10000000</v>
      </c>
      <c r="U20" s="94">
        <v>0</v>
      </c>
      <c r="V20" s="94">
        <v>0</v>
      </c>
      <c r="W20" s="94"/>
      <c r="X20" s="94">
        <v>0</v>
      </c>
      <c r="Y20" s="94">
        <v>0</v>
      </c>
      <c r="Z20" s="94">
        <v>0</v>
      </c>
      <c r="AA20" s="94">
        <v>0</v>
      </c>
      <c r="AB20" s="116">
        <f t="shared" si="1"/>
        <v>10000000</v>
      </c>
    </row>
    <row r="21" spans="1:28" ht="39" x14ac:dyDescent="0.25">
      <c r="A21" s="19" t="s">
        <v>170</v>
      </c>
      <c r="B21" s="117" t="s">
        <v>171</v>
      </c>
      <c r="C21" s="21" t="s">
        <v>172</v>
      </c>
      <c r="D21" s="21" t="s">
        <v>173</v>
      </c>
      <c r="E21" s="21" t="s">
        <v>19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114">
        <f t="shared" si="0"/>
        <v>0</v>
      </c>
      <c r="R21" s="115">
        <v>0</v>
      </c>
      <c r="S21" s="94">
        <v>0</v>
      </c>
      <c r="T21" s="94">
        <v>350000</v>
      </c>
      <c r="U21" s="94">
        <v>0</v>
      </c>
      <c r="V21" s="94">
        <v>0</v>
      </c>
      <c r="W21" s="94"/>
      <c r="X21" s="94">
        <v>0</v>
      </c>
      <c r="Y21" s="94">
        <v>0</v>
      </c>
      <c r="Z21" s="94">
        <v>0</v>
      </c>
      <c r="AA21" s="94">
        <v>0</v>
      </c>
      <c r="AB21" s="116">
        <f t="shared" si="1"/>
        <v>350000</v>
      </c>
    </row>
    <row r="22" spans="1:28" ht="26.25" thickBot="1" x14ac:dyDescent="0.3">
      <c r="A22" s="27"/>
      <c r="B22" s="28"/>
      <c r="C22" s="29"/>
      <c r="D22" s="30" t="s">
        <v>174</v>
      </c>
      <c r="E22" s="30" t="s">
        <v>19</v>
      </c>
      <c r="F22" s="95">
        <f t="shared" ref="F22:AA22" si="2">SUM(F4:F21)</f>
        <v>420604908</v>
      </c>
      <c r="G22" s="95">
        <f t="shared" si="2"/>
        <v>43760000</v>
      </c>
      <c r="H22" s="95">
        <f t="shared" si="2"/>
        <v>28095000</v>
      </c>
      <c r="I22" s="95">
        <f t="shared" si="2"/>
        <v>931810457</v>
      </c>
      <c r="J22" s="95">
        <f t="shared" si="2"/>
        <v>71060485</v>
      </c>
      <c r="K22" s="95">
        <f t="shared" si="2"/>
        <v>0</v>
      </c>
      <c r="L22" s="95">
        <f t="shared" si="2"/>
        <v>5310000</v>
      </c>
      <c r="M22" s="95">
        <f t="shared" si="2"/>
        <v>0</v>
      </c>
      <c r="N22" s="95">
        <f t="shared" si="2"/>
        <v>0</v>
      </c>
      <c r="O22" s="95">
        <f t="shared" si="2"/>
        <v>0</v>
      </c>
      <c r="P22" s="95">
        <f t="shared" si="2"/>
        <v>15425000</v>
      </c>
      <c r="Q22" s="31">
        <f t="shared" si="2"/>
        <v>1516065850</v>
      </c>
      <c r="R22" s="32">
        <f t="shared" si="2"/>
        <v>55290528</v>
      </c>
      <c r="S22" s="95">
        <f t="shared" si="2"/>
        <v>10729555</v>
      </c>
      <c r="T22" s="95">
        <f t="shared" si="2"/>
        <v>63168000</v>
      </c>
      <c r="U22" s="95">
        <f t="shared" si="2"/>
        <v>31000000</v>
      </c>
      <c r="V22" s="95">
        <f t="shared" si="2"/>
        <v>3000000</v>
      </c>
      <c r="W22" s="95">
        <f>SUM(W4:W21)</f>
        <v>15014733</v>
      </c>
      <c r="X22" s="95">
        <f t="shared" si="2"/>
        <v>3500000</v>
      </c>
      <c r="Y22" s="95">
        <f t="shared" si="2"/>
        <v>419158215</v>
      </c>
      <c r="Z22" s="95">
        <f t="shared" si="2"/>
        <v>11394362</v>
      </c>
      <c r="AA22" s="95">
        <f t="shared" si="2"/>
        <v>903810457</v>
      </c>
      <c r="AB22" s="31">
        <f>SUM(R22:AA22)</f>
        <v>1516065850</v>
      </c>
    </row>
    <row r="26" spans="1:28" x14ac:dyDescent="0.25">
      <c r="P26" t="s">
        <v>176</v>
      </c>
      <c r="Q26" s="92">
        <f>Q22-AB22</f>
        <v>0</v>
      </c>
    </row>
  </sheetData>
  <mergeCells count="5">
    <mergeCell ref="A1:AB1"/>
    <mergeCell ref="A2:B2"/>
    <mergeCell ref="C2:D2"/>
    <mergeCell ref="F2:Q2"/>
    <mergeCell ref="R2:AB2"/>
  </mergeCells>
  <pageMargins left="0.70866141732283472" right="0.70866141732283472" top="0.74803149606299213" bottom="0.74803149606299213" header="0.31496062992125984" footer="0.31496062992125984"/>
  <pageSetup paperSize="8" scale="60" orientation="landscape" r:id="rId1"/>
  <headerFooter>
    <oddHeader xml:space="preserve">&amp;C&amp;"Times New Roman,Normál"Tájékoztató Táblázat Kunmadaras Nagyközség Önkormányzatának 2018 évi költségvetéséhez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8"/>
  <sheetViews>
    <sheetView tabSelected="1" view="pageLayout" topLeftCell="E1" zoomScaleNormal="100" workbookViewId="0">
      <selection activeCell="Y52" sqref="Y52"/>
    </sheetView>
  </sheetViews>
  <sheetFormatPr defaultRowHeight="12.75" x14ac:dyDescent="0.2"/>
  <cols>
    <col min="1" max="1" width="9.140625" style="119"/>
    <col min="2" max="2" width="19" style="119" customWidth="1"/>
    <col min="3" max="3" width="9" style="130" customWidth="1"/>
    <col min="4" max="4" width="20.85546875" style="130" customWidth="1"/>
    <col min="5" max="5" width="10.140625" style="130" customWidth="1"/>
    <col min="6" max="6" width="12" style="121" customWidth="1"/>
    <col min="7" max="7" width="11.42578125" style="121" customWidth="1"/>
    <col min="8" max="8" width="11.5703125" style="121" customWidth="1"/>
    <col min="9" max="9" width="12" style="121" customWidth="1"/>
    <col min="10" max="10" width="11.42578125" style="121" customWidth="1"/>
    <col min="11" max="11" width="11.7109375" style="121" bestFit="1" customWidth="1"/>
    <col min="12" max="12" width="11.28515625" style="121" customWidth="1"/>
    <col min="13" max="15" width="9.28515625" style="121" bestFit="1" customWidth="1"/>
    <col min="16" max="16" width="12.28515625" style="121" customWidth="1"/>
    <col min="17" max="17" width="13.140625" style="161" customWidth="1"/>
    <col min="18" max="18" width="13.140625" style="121" customWidth="1"/>
    <col min="19" max="19" width="11.140625" style="121" bestFit="1" customWidth="1"/>
    <col min="20" max="20" width="11.85546875" style="121" customWidth="1"/>
    <col min="21" max="21" width="10.140625" style="121" bestFit="1" customWidth="1"/>
    <col min="22" max="22" width="11.7109375" style="121" bestFit="1" customWidth="1"/>
    <col min="23" max="23" width="14.85546875" style="121" customWidth="1"/>
    <col min="24" max="24" width="12.5703125" style="121" customWidth="1"/>
    <col min="25" max="25" width="12.42578125" style="121" customWidth="1"/>
    <col min="26" max="26" width="10.140625" style="121" bestFit="1" customWidth="1"/>
    <col min="27" max="27" width="12.7109375" style="121" customWidth="1"/>
    <col min="28" max="28" width="13" style="161" customWidth="1"/>
    <col min="29" max="259" width="9.140625" style="121"/>
    <col min="260" max="260" width="9" style="121" customWidth="1"/>
    <col min="261" max="261" width="20.85546875" style="121" customWidth="1"/>
    <col min="262" max="262" width="10.140625" style="121" customWidth="1"/>
    <col min="263" max="273" width="9.28515625" style="121" bestFit="1" customWidth="1"/>
    <col min="274" max="274" width="10.28515625" style="121" customWidth="1"/>
    <col min="275" max="275" width="9.28515625" style="121" bestFit="1" customWidth="1"/>
    <col min="276" max="278" width="9.140625" style="121"/>
    <col min="279" max="279" width="9.28515625" style="121" bestFit="1" customWidth="1"/>
    <col min="280" max="283" width="9.140625" style="121"/>
    <col min="284" max="284" width="10.28515625" style="121" customWidth="1"/>
    <col min="285" max="515" width="9.140625" style="121"/>
    <col min="516" max="516" width="9" style="121" customWidth="1"/>
    <col min="517" max="517" width="20.85546875" style="121" customWidth="1"/>
    <col min="518" max="518" width="10.140625" style="121" customWidth="1"/>
    <col min="519" max="529" width="9.28515625" style="121" bestFit="1" customWidth="1"/>
    <col min="530" max="530" width="10.28515625" style="121" customWidth="1"/>
    <col min="531" max="531" width="9.28515625" style="121" bestFit="1" customWidth="1"/>
    <col min="532" max="534" width="9.140625" style="121"/>
    <col min="535" max="535" width="9.28515625" style="121" bestFit="1" customWidth="1"/>
    <col min="536" max="539" width="9.140625" style="121"/>
    <col min="540" max="540" width="10.28515625" style="121" customWidth="1"/>
    <col min="541" max="771" width="9.140625" style="121"/>
    <col min="772" max="772" width="9" style="121" customWidth="1"/>
    <col min="773" max="773" width="20.85546875" style="121" customWidth="1"/>
    <col min="774" max="774" width="10.140625" style="121" customWidth="1"/>
    <col min="775" max="785" width="9.28515625" style="121" bestFit="1" customWidth="1"/>
    <col min="786" max="786" width="10.28515625" style="121" customWidth="1"/>
    <col min="787" max="787" width="9.28515625" style="121" bestFit="1" customWidth="1"/>
    <col min="788" max="790" width="9.140625" style="121"/>
    <col min="791" max="791" width="9.28515625" style="121" bestFit="1" customWidth="1"/>
    <col min="792" max="795" width="9.140625" style="121"/>
    <col min="796" max="796" width="10.28515625" style="121" customWidth="1"/>
    <col min="797" max="1027" width="9.140625" style="121"/>
    <col min="1028" max="1028" width="9" style="121" customWidth="1"/>
    <col min="1029" max="1029" width="20.85546875" style="121" customWidth="1"/>
    <col min="1030" max="1030" width="10.140625" style="121" customWidth="1"/>
    <col min="1031" max="1041" width="9.28515625" style="121" bestFit="1" customWidth="1"/>
    <col min="1042" max="1042" width="10.28515625" style="121" customWidth="1"/>
    <col min="1043" max="1043" width="9.28515625" style="121" bestFit="1" customWidth="1"/>
    <col min="1044" max="1046" width="9.140625" style="121"/>
    <col min="1047" max="1047" width="9.28515625" style="121" bestFit="1" customWidth="1"/>
    <col min="1048" max="1051" width="9.140625" style="121"/>
    <col min="1052" max="1052" width="10.28515625" style="121" customWidth="1"/>
    <col min="1053" max="1283" width="9.140625" style="121"/>
    <col min="1284" max="1284" width="9" style="121" customWidth="1"/>
    <col min="1285" max="1285" width="20.85546875" style="121" customWidth="1"/>
    <col min="1286" max="1286" width="10.140625" style="121" customWidth="1"/>
    <col min="1287" max="1297" width="9.28515625" style="121" bestFit="1" customWidth="1"/>
    <col min="1298" max="1298" width="10.28515625" style="121" customWidth="1"/>
    <col min="1299" max="1299" width="9.28515625" style="121" bestFit="1" customWidth="1"/>
    <col min="1300" max="1302" width="9.140625" style="121"/>
    <col min="1303" max="1303" width="9.28515625" style="121" bestFit="1" customWidth="1"/>
    <col min="1304" max="1307" width="9.140625" style="121"/>
    <col min="1308" max="1308" width="10.28515625" style="121" customWidth="1"/>
    <col min="1309" max="1539" width="9.140625" style="121"/>
    <col min="1540" max="1540" width="9" style="121" customWidth="1"/>
    <col min="1541" max="1541" width="20.85546875" style="121" customWidth="1"/>
    <col min="1542" max="1542" width="10.140625" style="121" customWidth="1"/>
    <col min="1543" max="1553" width="9.28515625" style="121" bestFit="1" customWidth="1"/>
    <col min="1554" max="1554" width="10.28515625" style="121" customWidth="1"/>
    <col min="1555" max="1555" width="9.28515625" style="121" bestFit="1" customWidth="1"/>
    <col min="1556" max="1558" width="9.140625" style="121"/>
    <col min="1559" max="1559" width="9.28515625" style="121" bestFit="1" customWidth="1"/>
    <col min="1560" max="1563" width="9.140625" style="121"/>
    <col min="1564" max="1564" width="10.28515625" style="121" customWidth="1"/>
    <col min="1565" max="1795" width="9.140625" style="121"/>
    <col min="1796" max="1796" width="9" style="121" customWidth="1"/>
    <col min="1797" max="1797" width="20.85546875" style="121" customWidth="1"/>
    <col min="1798" max="1798" width="10.140625" style="121" customWidth="1"/>
    <col min="1799" max="1809" width="9.28515625" style="121" bestFit="1" customWidth="1"/>
    <col min="1810" max="1810" width="10.28515625" style="121" customWidth="1"/>
    <col min="1811" max="1811" width="9.28515625" style="121" bestFit="1" customWidth="1"/>
    <col min="1812" max="1814" width="9.140625" style="121"/>
    <col min="1815" max="1815" width="9.28515625" style="121" bestFit="1" customWidth="1"/>
    <col min="1816" max="1819" width="9.140625" style="121"/>
    <col min="1820" max="1820" width="10.28515625" style="121" customWidth="1"/>
    <col min="1821" max="2051" width="9.140625" style="121"/>
    <col min="2052" max="2052" width="9" style="121" customWidth="1"/>
    <col min="2053" max="2053" width="20.85546875" style="121" customWidth="1"/>
    <col min="2054" max="2054" width="10.140625" style="121" customWidth="1"/>
    <col min="2055" max="2065" width="9.28515625" style="121" bestFit="1" customWidth="1"/>
    <col min="2066" max="2066" width="10.28515625" style="121" customWidth="1"/>
    <col min="2067" max="2067" width="9.28515625" style="121" bestFit="1" customWidth="1"/>
    <col min="2068" max="2070" width="9.140625" style="121"/>
    <col min="2071" max="2071" width="9.28515625" style="121" bestFit="1" customWidth="1"/>
    <col min="2072" max="2075" width="9.140625" style="121"/>
    <col min="2076" max="2076" width="10.28515625" style="121" customWidth="1"/>
    <col min="2077" max="2307" width="9.140625" style="121"/>
    <col min="2308" max="2308" width="9" style="121" customWidth="1"/>
    <col min="2309" max="2309" width="20.85546875" style="121" customWidth="1"/>
    <col min="2310" max="2310" width="10.140625" style="121" customWidth="1"/>
    <col min="2311" max="2321" width="9.28515625" style="121" bestFit="1" customWidth="1"/>
    <col min="2322" max="2322" width="10.28515625" style="121" customWidth="1"/>
    <col min="2323" max="2323" width="9.28515625" style="121" bestFit="1" customWidth="1"/>
    <col min="2324" max="2326" width="9.140625" style="121"/>
    <col min="2327" max="2327" width="9.28515625" style="121" bestFit="1" customWidth="1"/>
    <col min="2328" max="2331" width="9.140625" style="121"/>
    <col min="2332" max="2332" width="10.28515625" style="121" customWidth="1"/>
    <col min="2333" max="2563" width="9.140625" style="121"/>
    <col min="2564" max="2564" width="9" style="121" customWidth="1"/>
    <col min="2565" max="2565" width="20.85546875" style="121" customWidth="1"/>
    <col min="2566" max="2566" width="10.140625" style="121" customWidth="1"/>
    <col min="2567" max="2577" width="9.28515625" style="121" bestFit="1" customWidth="1"/>
    <col min="2578" max="2578" width="10.28515625" style="121" customWidth="1"/>
    <col min="2579" max="2579" width="9.28515625" style="121" bestFit="1" customWidth="1"/>
    <col min="2580" max="2582" width="9.140625" style="121"/>
    <col min="2583" max="2583" width="9.28515625" style="121" bestFit="1" customWidth="1"/>
    <col min="2584" max="2587" width="9.140625" style="121"/>
    <col min="2588" max="2588" width="10.28515625" style="121" customWidth="1"/>
    <col min="2589" max="2819" width="9.140625" style="121"/>
    <col min="2820" max="2820" width="9" style="121" customWidth="1"/>
    <col min="2821" max="2821" width="20.85546875" style="121" customWidth="1"/>
    <col min="2822" max="2822" width="10.140625" style="121" customWidth="1"/>
    <col min="2823" max="2833" width="9.28515625" style="121" bestFit="1" customWidth="1"/>
    <col min="2834" max="2834" width="10.28515625" style="121" customWidth="1"/>
    <col min="2835" max="2835" width="9.28515625" style="121" bestFit="1" customWidth="1"/>
    <col min="2836" max="2838" width="9.140625" style="121"/>
    <col min="2839" max="2839" width="9.28515625" style="121" bestFit="1" customWidth="1"/>
    <col min="2840" max="2843" width="9.140625" style="121"/>
    <col min="2844" max="2844" width="10.28515625" style="121" customWidth="1"/>
    <col min="2845" max="3075" width="9.140625" style="121"/>
    <col min="3076" max="3076" width="9" style="121" customWidth="1"/>
    <col min="3077" max="3077" width="20.85546875" style="121" customWidth="1"/>
    <col min="3078" max="3078" width="10.140625" style="121" customWidth="1"/>
    <col min="3079" max="3089" width="9.28515625" style="121" bestFit="1" customWidth="1"/>
    <col min="3090" max="3090" width="10.28515625" style="121" customWidth="1"/>
    <col min="3091" max="3091" width="9.28515625" style="121" bestFit="1" customWidth="1"/>
    <col min="3092" max="3094" width="9.140625" style="121"/>
    <col min="3095" max="3095" width="9.28515625" style="121" bestFit="1" customWidth="1"/>
    <col min="3096" max="3099" width="9.140625" style="121"/>
    <col min="3100" max="3100" width="10.28515625" style="121" customWidth="1"/>
    <col min="3101" max="3331" width="9.140625" style="121"/>
    <col min="3332" max="3332" width="9" style="121" customWidth="1"/>
    <col min="3333" max="3333" width="20.85546875" style="121" customWidth="1"/>
    <col min="3334" max="3334" width="10.140625" style="121" customWidth="1"/>
    <col min="3335" max="3345" width="9.28515625" style="121" bestFit="1" customWidth="1"/>
    <col min="3346" max="3346" width="10.28515625" style="121" customWidth="1"/>
    <col min="3347" max="3347" width="9.28515625" style="121" bestFit="1" customWidth="1"/>
    <col min="3348" max="3350" width="9.140625" style="121"/>
    <col min="3351" max="3351" width="9.28515625" style="121" bestFit="1" customWidth="1"/>
    <col min="3352" max="3355" width="9.140625" style="121"/>
    <col min="3356" max="3356" width="10.28515625" style="121" customWidth="1"/>
    <col min="3357" max="3587" width="9.140625" style="121"/>
    <col min="3588" max="3588" width="9" style="121" customWidth="1"/>
    <col min="3589" max="3589" width="20.85546875" style="121" customWidth="1"/>
    <col min="3590" max="3590" width="10.140625" style="121" customWidth="1"/>
    <col min="3591" max="3601" width="9.28515625" style="121" bestFit="1" customWidth="1"/>
    <col min="3602" max="3602" width="10.28515625" style="121" customWidth="1"/>
    <col min="3603" max="3603" width="9.28515625" style="121" bestFit="1" customWidth="1"/>
    <col min="3604" max="3606" width="9.140625" style="121"/>
    <col min="3607" max="3607" width="9.28515625" style="121" bestFit="1" customWidth="1"/>
    <col min="3608" max="3611" width="9.140625" style="121"/>
    <col min="3612" max="3612" width="10.28515625" style="121" customWidth="1"/>
    <col min="3613" max="3843" width="9.140625" style="121"/>
    <col min="3844" max="3844" width="9" style="121" customWidth="1"/>
    <col min="3845" max="3845" width="20.85546875" style="121" customWidth="1"/>
    <col min="3846" max="3846" width="10.140625" style="121" customWidth="1"/>
    <col min="3847" max="3857" width="9.28515625" style="121" bestFit="1" customWidth="1"/>
    <col min="3858" max="3858" width="10.28515625" style="121" customWidth="1"/>
    <col min="3859" max="3859" width="9.28515625" style="121" bestFit="1" customWidth="1"/>
    <col min="3860" max="3862" width="9.140625" style="121"/>
    <col min="3863" max="3863" width="9.28515625" style="121" bestFit="1" customWidth="1"/>
    <col min="3864" max="3867" width="9.140625" style="121"/>
    <col min="3868" max="3868" width="10.28515625" style="121" customWidth="1"/>
    <col min="3869" max="4099" width="9.140625" style="121"/>
    <col min="4100" max="4100" width="9" style="121" customWidth="1"/>
    <col min="4101" max="4101" width="20.85546875" style="121" customWidth="1"/>
    <col min="4102" max="4102" width="10.140625" style="121" customWidth="1"/>
    <col min="4103" max="4113" width="9.28515625" style="121" bestFit="1" customWidth="1"/>
    <col min="4114" max="4114" width="10.28515625" style="121" customWidth="1"/>
    <col min="4115" max="4115" width="9.28515625" style="121" bestFit="1" customWidth="1"/>
    <col min="4116" max="4118" width="9.140625" style="121"/>
    <col min="4119" max="4119" width="9.28515625" style="121" bestFit="1" customWidth="1"/>
    <col min="4120" max="4123" width="9.140625" style="121"/>
    <col min="4124" max="4124" width="10.28515625" style="121" customWidth="1"/>
    <col min="4125" max="4355" width="9.140625" style="121"/>
    <col min="4356" max="4356" width="9" style="121" customWidth="1"/>
    <col min="4357" max="4357" width="20.85546875" style="121" customWidth="1"/>
    <col min="4358" max="4358" width="10.140625" style="121" customWidth="1"/>
    <col min="4359" max="4369" width="9.28515625" style="121" bestFit="1" customWidth="1"/>
    <col min="4370" max="4370" width="10.28515625" style="121" customWidth="1"/>
    <col min="4371" max="4371" width="9.28515625" style="121" bestFit="1" customWidth="1"/>
    <col min="4372" max="4374" width="9.140625" style="121"/>
    <col min="4375" max="4375" width="9.28515625" style="121" bestFit="1" customWidth="1"/>
    <col min="4376" max="4379" width="9.140625" style="121"/>
    <col min="4380" max="4380" width="10.28515625" style="121" customWidth="1"/>
    <col min="4381" max="4611" width="9.140625" style="121"/>
    <col min="4612" max="4612" width="9" style="121" customWidth="1"/>
    <col min="4613" max="4613" width="20.85546875" style="121" customWidth="1"/>
    <col min="4614" max="4614" width="10.140625" style="121" customWidth="1"/>
    <col min="4615" max="4625" width="9.28515625" style="121" bestFit="1" customWidth="1"/>
    <col min="4626" max="4626" width="10.28515625" style="121" customWidth="1"/>
    <col min="4627" max="4627" width="9.28515625" style="121" bestFit="1" customWidth="1"/>
    <col min="4628" max="4630" width="9.140625" style="121"/>
    <col min="4631" max="4631" width="9.28515625" style="121" bestFit="1" customWidth="1"/>
    <col min="4632" max="4635" width="9.140625" style="121"/>
    <col min="4636" max="4636" width="10.28515625" style="121" customWidth="1"/>
    <col min="4637" max="4867" width="9.140625" style="121"/>
    <col min="4868" max="4868" width="9" style="121" customWidth="1"/>
    <col min="4869" max="4869" width="20.85546875" style="121" customWidth="1"/>
    <col min="4870" max="4870" width="10.140625" style="121" customWidth="1"/>
    <col min="4871" max="4881" width="9.28515625" style="121" bestFit="1" customWidth="1"/>
    <col min="4882" max="4882" width="10.28515625" style="121" customWidth="1"/>
    <col min="4883" max="4883" width="9.28515625" style="121" bestFit="1" customWidth="1"/>
    <col min="4884" max="4886" width="9.140625" style="121"/>
    <col min="4887" max="4887" width="9.28515625" style="121" bestFit="1" customWidth="1"/>
    <col min="4888" max="4891" width="9.140625" style="121"/>
    <col min="4892" max="4892" width="10.28515625" style="121" customWidth="1"/>
    <col min="4893" max="5123" width="9.140625" style="121"/>
    <col min="5124" max="5124" width="9" style="121" customWidth="1"/>
    <col min="5125" max="5125" width="20.85546875" style="121" customWidth="1"/>
    <col min="5126" max="5126" width="10.140625" style="121" customWidth="1"/>
    <col min="5127" max="5137" width="9.28515625" style="121" bestFit="1" customWidth="1"/>
    <col min="5138" max="5138" width="10.28515625" style="121" customWidth="1"/>
    <col min="5139" max="5139" width="9.28515625" style="121" bestFit="1" customWidth="1"/>
    <col min="5140" max="5142" width="9.140625" style="121"/>
    <col min="5143" max="5143" width="9.28515625" style="121" bestFit="1" customWidth="1"/>
    <col min="5144" max="5147" width="9.140625" style="121"/>
    <col min="5148" max="5148" width="10.28515625" style="121" customWidth="1"/>
    <col min="5149" max="5379" width="9.140625" style="121"/>
    <col min="5380" max="5380" width="9" style="121" customWidth="1"/>
    <col min="5381" max="5381" width="20.85546875" style="121" customWidth="1"/>
    <col min="5382" max="5382" width="10.140625" style="121" customWidth="1"/>
    <col min="5383" max="5393" width="9.28515625" style="121" bestFit="1" customWidth="1"/>
    <col min="5394" max="5394" width="10.28515625" style="121" customWidth="1"/>
    <col min="5395" max="5395" width="9.28515625" style="121" bestFit="1" customWidth="1"/>
    <col min="5396" max="5398" width="9.140625" style="121"/>
    <col min="5399" max="5399" width="9.28515625" style="121" bestFit="1" customWidth="1"/>
    <col min="5400" max="5403" width="9.140625" style="121"/>
    <col min="5404" max="5404" width="10.28515625" style="121" customWidth="1"/>
    <col min="5405" max="5635" width="9.140625" style="121"/>
    <col min="5636" max="5636" width="9" style="121" customWidth="1"/>
    <col min="5637" max="5637" width="20.85546875" style="121" customWidth="1"/>
    <col min="5638" max="5638" width="10.140625" style="121" customWidth="1"/>
    <col min="5639" max="5649" width="9.28515625" style="121" bestFit="1" customWidth="1"/>
    <col min="5650" max="5650" width="10.28515625" style="121" customWidth="1"/>
    <col min="5651" max="5651" width="9.28515625" style="121" bestFit="1" customWidth="1"/>
    <col min="5652" max="5654" width="9.140625" style="121"/>
    <col min="5655" max="5655" width="9.28515625" style="121" bestFit="1" customWidth="1"/>
    <col min="5656" max="5659" width="9.140625" style="121"/>
    <col min="5660" max="5660" width="10.28515625" style="121" customWidth="1"/>
    <col min="5661" max="5891" width="9.140625" style="121"/>
    <col min="5892" max="5892" width="9" style="121" customWidth="1"/>
    <col min="5893" max="5893" width="20.85546875" style="121" customWidth="1"/>
    <col min="5894" max="5894" width="10.140625" style="121" customWidth="1"/>
    <col min="5895" max="5905" width="9.28515625" style="121" bestFit="1" customWidth="1"/>
    <col min="5906" max="5906" width="10.28515625" style="121" customWidth="1"/>
    <col min="5907" max="5907" width="9.28515625" style="121" bestFit="1" customWidth="1"/>
    <col min="5908" max="5910" width="9.140625" style="121"/>
    <col min="5911" max="5911" width="9.28515625" style="121" bestFit="1" customWidth="1"/>
    <col min="5912" max="5915" width="9.140625" style="121"/>
    <col min="5916" max="5916" width="10.28515625" style="121" customWidth="1"/>
    <col min="5917" max="6147" width="9.140625" style="121"/>
    <col min="6148" max="6148" width="9" style="121" customWidth="1"/>
    <col min="6149" max="6149" width="20.85546875" style="121" customWidth="1"/>
    <col min="6150" max="6150" width="10.140625" style="121" customWidth="1"/>
    <col min="6151" max="6161" width="9.28515625" style="121" bestFit="1" customWidth="1"/>
    <col min="6162" max="6162" width="10.28515625" style="121" customWidth="1"/>
    <col min="6163" max="6163" width="9.28515625" style="121" bestFit="1" customWidth="1"/>
    <col min="6164" max="6166" width="9.140625" style="121"/>
    <col min="6167" max="6167" width="9.28515625" style="121" bestFit="1" customWidth="1"/>
    <col min="6168" max="6171" width="9.140625" style="121"/>
    <col min="6172" max="6172" width="10.28515625" style="121" customWidth="1"/>
    <col min="6173" max="6403" width="9.140625" style="121"/>
    <col min="6404" max="6404" width="9" style="121" customWidth="1"/>
    <col min="6405" max="6405" width="20.85546875" style="121" customWidth="1"/>
    <col min="6406" max="6406" width="10.140625" style="121" customWidth="1"/>
    <col min="6407" max="6417" width="9.28515625" style="121" bestFit="1" customWidth="1"/>
    <col min="6418" max="6418" width="10.28515625" style="121" customWidth="1"/>
    <col min="6419" max="6419" width="9.28515625" style="121" bestFit="1" customWidth="1"/>
    <col min="6420" max="6422" width="9.140625" style="121"/>
    <col min="6423" max="6423" width="9.28515625" style="121" bestFit="1" customWidth="1"/>
    <col min="6424" max="6427" width="9.140625" style="121"/>
    <col min="6428" max="6428" width="10.28515625" style="121" customWidth="1"/>
    <col min="6429" max="6659" width="9.140625" style="121"/>
    <col min="6660" max="6660" width="9" style="121" customWidth="1"/>
    <col min="6661" max="6661" width="20.85546875" style="121" customWidth="1"/>
    <col min="6662" max="6662" width="10.140625" style="121" customWidth="1"/>
    <col min="6663" max="6673" width="9.28515625" style="121" bestFit="1" customWidth="1"/>
    <col min="6674" max="6674" width="10.28515625" style="121" customWidth="1"/>
    <col min="6675" max="6675" width="9.28515625" style="121" bestFit="1" customWidth="1"/>
    <col min="6676" max="6678" width="9.140625" style="121"/>
    <col min="6679" max="6679" width="9.28515625" style="121" bestFit="1" customWidth="1"/>
    <col min="6680" max="6683" width="9.140625" style="121"/>
    <col min="6684" max="6684" width="10.28515625" style="121" customWidth="1"/>
    <col min="6685" max="6915" width="9.140625" style="121"/>
    <col min="6916" max="6916" width="9" style="121" customWidth="1"/>
    <col min="6917" max="6917" width="20.85546875" style="121" customWidth="1"/>
    <col min="6918" max="6918" width="10.140625" style="121" customWidth="1"/>
    <col min="6919" max="6929" width="9.28515625" style="121" bestFit="1" customWidth="1"/>
    <col min="6930" max="6930" width="10.28515625" style="121" customWidth="1"/>
    <col min="6931" max="6931" width="9.28515625" style="121" bestFit="1" customWidth="1"/>
    <col min="6932" max="6934" width="9.140625" style="121"/>
    <col min="6935" max="6935" width="9.28515625" style="121" bestFit="1" customWidth="1"/>
    <col min="6936" max="6939" width="9.140625" style="121"/>
    <col min="6940" max="6940" width="10.28515625" style="121" customWidth="1"/>
    <col min="6941" max="7171" width="9.140625" style="121"/>
    <col min="7172" max="7172" width="9" style="121" customWidth="1"/>
    <col min="7173" max="7173" width="20.85546875" style="121" customWidth="1"/>
    <col min="7174" max="7174" width="10.140625" style="121" customWidth="1"/>
    <col min="7175" max="7185" width="9.28515625" style="121" bestFit="1" customWidth="1"/>
    <col min="7186" max="7186" width="10.28515625" style="121" customWidth="1"/>
    <col min="7187" max="7187" width="9.28515625" style="121" bestFit="1" customWidth="1"/>
    <col min="7188" max="7190" width="9.140625" style="121"/>
    <col min="7191" max="7191" width="9.28515625" style="121" bestFit="1" customWidth="1"/>
    <col min="7192" max="7195" width="9.140625" style="121"/>
    <col min="7196" max="7196" width="10.28515625" style="121" customWidth="1"/>
    <col min="7197" max="7427" width="9.140625" style="121"/>
    <col min="7428" max="7428" width="9" style="121" customWidth="1"/>
    <col min="7429" max="7429" width="20.85546875" style="121" customWidth="1"/>
    <col min="7430" max="7430" width="10.140625" style="121" customWidth="1"/>
    <col min="7431" max="7441" width="9.28515625" style="121" bestFit="1" customWidth="1"/>
    <col min="7442" max="7442" width="10.28515625" style="121" customWidth="1"/>
    <col min="7443" max="7443" width="9.28515625" style="121" bestFit="1" customWidth="1"/>
    <col min="7444" max="7446" width="9.140625" style="121"/>
    <col min="7447" max="7447" width="9.28515625" style="121" bestFit="1" customWidth="1"/>
    <col min="7448" max="7451" width="9.140625" style="121"/>
    <col min="7452" max="7452" width="10.28515625" style="121" customWidth="1"/>
    <col min="7453" max="7683" width="9.140625" style="121"/>
    <col min="7684" max="7684" width="9" style="121" customWidth="1"/>
    <col min="7685" max="7685" width="20.85546875" style="121" customWidth="1"/>
    <col min="7686" max="7686" width="10.140625" style="121" customWidth="1"/>
    <col min="7687" max="7697" width="9.28515625" style="121" bestFit="1" customWidth="1"/>
    <col min="7698" max="7698" width="10.28515625" style="121" customWidth="1"/>
    <col min="7699" max="7699" width="9.28515625" style="121" bestFit="1" customWidth="1"/>
    <col min="7700" max="7702" width="9.140625" style="121"/>
    <col min="7703" max="7703" width="9.28515625" style="121" bestFit="1" customWidth="1"/>
    <col min="7704" max="7707" width="9.140625" style="121"/>
    <col min="7708" max="7708" width="10.28515625" style="121" customWidth="1"/>
    <col min="7709" max="7939" width="9.140625" style="121"/>
    <col min="7940" max="7940" width="9" style="121" customWidth="1"/>
    <col min="7941" max="7941" width="20.85546875" style="121" customWidth="1"/>
    <col min="7942" max="7942" width="10.140625" style="121" customWidth="1"/>
    <col min="7943" max="7953" width="9.28515625" style="121" bestFit="1" customWidth="1"/>
    <col min="7954" max="7954" width="10.28515625" style="121" customWidth="1"/>
    <col min="7955" max="7955" width="9.28515625" style="121" bestFit="1" customWidth="1"/>
    <col min="7956" max="7958" width="9.140625" style="121"/>
    <col min="7959" max="7959" width="9.28515625" style="121" bestFit="1" customWidth="1"/>
    <col min="7960" max="7963" width="9.140625" style="121"/>
    <col min="7964" max="7964" width="10.28515625" style="121" customWidth="1"/>
    <col min="7965" max="8195" width="9.140625" style="121"/>
    <col min="8196" max="8196" width="9" style="121" customWidth="1"/>
    <col min="8197" max="8197" width="20.85546875" style="121" customWidth="1"/>
    <col min="8198" max="8198" width="10.140625" style="121" customWidth="1"/>
    <col min="8199" max="8209" width="9.28515625" style="121" bestFit="1" customWidth="1"/>
    <col min="8210" max="8210" width="10.28515625" style="121" customWidth="1"/>
    <col min="8211" max="8211" width="9.28515625" style="121" bestFit="1" customWidth="1"/>
    <col min="8212" max="8214" width="9.140625" style="121"/>
    <col min="8215" max="8215" width="9.28515625" style="121" bestFit="1" customWidth="1"/>
    <col min="8216" max="8219" width="9.140625" style="121"/>
    <col min="8220" max="8220" width="10.28515625" style="121" customWidth="1"/>
    <col min="8221" max="8451" width="9.140625" style="121"/>
    <col min="8452" max="8452" width="9" style="121" customWidth="1"/>
    <col min="8453" max="8453" width="20.85546875" style="121" customWidth="1"/>
    <col min="8454" max="8454" width="10.140625" style="121" customWidth="1"/>
    <col min="8455" max="8465" width="9.28515625" style="121" bestFit="1" customWidth="1"/>
    <col min="8466" max="8466" width="10.28515625" style="121" customWidth="1"/>
    <col min="8467" max="8467" width="9.28515625" style="121" bestFit="1" customWidth="1"/>
    <col min="8468" max="8470" width="9.140625" style="121"/>
    <col min="8471" max="8471" width="9.28515625" style="121" bestFit="1" customWidth="1"/>
    <col min="8472" max="8475" width="9.140625" style="121"/>
    <col min="8476" max="8476" width="10.28515625" style="121" customWidth="1"/>
    <col min="8477" max="8707" width="9.140625" style="121"/>
    <col min="8708" max="8708" width="9" style="121" customWidth="1"/>
    <col min="8709" max="8709" width="20.85546875" style="121" customWidth="1"/>
    <col min="8710" max="8710" width="10.140625" style="121" customWidth="1"/>
    <col min="8711" max="8721" width="9.28515625" style="121" bestFit="1" customWidth="1"/>
    <col min="8722" max="8722" width="10.28515625" style="121" customWidth="1"/>
    <col min="8723" max="8723" width="9.28515625" style="121" bestFit="1" customWidth="1"/>
    <col min="8724" max="8726" width="9.140625" style="121"/>
    <col min="8727" max="8727" width="9.28515625" style="121" bestFit="1" customWidth="1"/>
    <col min="8728" max="8731" width="9.140625" style="121"/>
    <col min="8732" max="8732" width="10.28515625" style="121" customWidth="1"/>
    <col min="8733" max="8963" width="9.140625" style="121"/>
    <col min="8964" max="8964" width="9" style="121" customWidth="1"/>
    <col min="8965" max="8965" width="20.85546875" style="121" customWidth="1"/>
    <col min="8966" max="8966" width="10.140625" style="121" customWidth="1"/>
    <col min="8967" max="8977" width="9.28515625" style="121" bestFit="1" customWidth="1"/>
    <col min="8978" max="8978" width="10.28515625" style="121" customWidth="1"/>
    <col min="8979" max="8979" width="9.28515625" style="121" bestFit="1" customWidth="1"/>
    <col min="8980" max="8982" width="9.140625" style="121"/>
    <col min="8983" max="8983" width="9.28515625" style="121" bestFit="1" customWidth="1"/>
    <col min="8984" max="8987" width="9.140625" style="121"/>
    <col min="8988" max="8988" width="10.28515625" style="121" customWidth="1"/>
    <col min="8989" max="9219" width="9.140625" style="121"/>
    <col min="9220" max="9220" width="9" style="121" customWidth="1"/>
    <col min="9221" max="9221" width="20.85546875" style="121" customWidth="1"/>
    <col min="9222" max="9222" width="10.140625" style="121" customWidth="1"/>
    <col min="9223" max="9233" width="9.28515625" style="121" bestFit="1" customWidth="1"/>
    <col min="9234" max="9234" width="10.28515625" style="121" customWidth="1"/>
    <col min="9235" max="9235" width="9.28515625" style="121" bestFit="1" customWidth="1"/>
    <col min="9236" max="9238" width="9.140625" style="121"/>
    <col min="9239" max="9239" width="9.28515625" style="121" bestFit="1" customWidth="1"/>
    <col min="9240" max="9243" width="9.140625" style="121"/>
    <col min="9244" max="9244" width="10.28515625" style="121" customWidth="1"/>
    <col min="9245" max="9475" width="9.140625" style="121"/>
    <col min="9476" max="9476" width="9" style="121" customWidth="1"/>
    <col min="9477" max="9477" width="20.85546875" style="121" customWidth="1"/>
    <col min="9478" max="9478" width="10.140625" style="121" customWidth="1"/>
    <col min="9479" max="9489" width="9.28515625" style="121" bestFit="1" customWidth="1"/>
    <col min="9490" max="9490" width="10.28515625" style="121" customWidth="1"/>
    <col min="9491" max="9491" width="9.28515625" style="121" bestFit="1" customWidth="1"/>
    <col min="9492" max="9494" width="9.140625" style="121"/>
    <col min="9495" max="9495" width="9.28515625" style="121" bestFit="1" customWidth="1"/>
    <col min="9496" max="9499" width="9.140625" style="121"/>
    <col min="9500" max="9500" width="10.28515625" style="121" customWidth="1"/>
    <col min="9501" max="9731" width="9.140625" style="121"/>
    <col min="9732" max="9732" width="9" style="121" customWidth="1"/>
    <col min="9733" max="9733" width="20.85546875" style="121" customWidth="1"/>
    <col min="9734" max="9734" width="10.140625" style="121" customWidth="1"/>
    <col min="9735" max="9745" width="9.28515625" style="121" bestFit="1" customWidth="1"/>
    <col min="9746" max="9746" width="10.28515625" style="121" customWidth="1"/>
    <col min="9747" max="9747" width="9.28515625" style="121" bestFit="1" customWidth="1"/>
    <col min="9748" max="9750" width="9.140625" style="121"/>
    <col min="9751" max="9751" width="9.28515625" style="121" bestFit="1" customWidth="1"/>
    <col min="9752" max="9755" width="9.140625" style="121"/>
    <col min="9756" max="9756" width="10.28515625" style="121" customWidth="1"/>
    <col min="9757" max="9987" width="9.140625" style="121"/>
    <col min="9988" max="9988" width="9" style="121" customWidth="1"/>
    <col min="9989" max="9989" width="20.85546875" style="121" customWidth="1"/>
    <col min="9990" max="9990" width="10.140625" style="121" customWidth="1"/>
    <col min="9991" max="10001" width="9.28515625" style="121" bestFit="1" customWidth="1"/>
    <col min="10002" max="10002" width="10.28515625" style="121" customWidth="1"/>
    <col min="10003" max="10003" width="9.28515625" style="121" bestFit="1" customWidth="1"/>
    <col min="10004" max="10006" width="9.140625" style="121"/>
    <col min="10007" max="10007" width="9.28515625" style="121" bestFit="1" customWidth="1"/>
    <col min="10008" max="10011" width="9.140625" style="121"/>
    <col min="10012" max="10012" width="10.28515625" style="121" customWidth="1"/>
    <col min="10013" max="10243" width="9.140625" style="121"/>
    <col min="10244" max="10244" width="9" style="121" customWidth="1"/>
    <col min="10245" max="10245" width="20.85546875" style="121" customWidth="1"/>
    <col min="10246" max="10246" width="10.140625" style="121" customWidth="1"/>
    <col min="10247" max="10257" width="9.28515625" style="121" bestFit="1" customWidth="1"/>
    <col min="10258" max="10258" width="10.28515625" style="121" customWidth="1"/>
    <col min="10259" max="10259" width="9.28515625" style="121" bestFit="1" customWidth="1"/>
    <col min="10260" max="10262" width="9.140625" style="121"/>
    <col min="10263" max="10263" width="9.28515625" style="121" bestFit="1" customWidth="1"/>
    <col min="10264" max="10267" width="9.140625" style="121"/>
    <col min="10268" max="10268" width="10.28515625" style="121" customWidth="1"/>
    <col min="10269" max="10499" width="9.140625" style="121"/>
    <col min="10500" max="10500" width="9" style="121" customWidth="1"/>
    <col min="10501" max="10501" width="20.85546875" style="121" customWidth="1"/>
    <col min="10502" max="10502" width="10.140625" style="121" customWidth="1"/>
    <col min="10503" max="10513" width="9.28515625" style="121" bestFit="1" customWidth="1"/>
    <col min="10514" max="10514" width="10.28515625" style="121" customWidth="1"/>
    <col min="10515" max="10515" width="9.28515625" style="121" bestFit="1" customWidth="1"/>
    <col min="10516" max="10518" width="9.140625" style="121"/>
    <col min="10519" max="10519" width="9.28515625" style="121" bestFit="1" customWidth="1"/>
    <col min="10520" max="10523" width="9.140625" style="121"/>
    <col min="10524" max="10524" width="10.28515625" style="121" customWidth="1"/>
    <col min="10525" max="10755" width="9.140625" style="121"/>
    <col min="10756" max="10756" width="9" style="121" customWidth="1"/>
    <col min="10757" max="10757" width="20.85546875" style="121" customWidth="1"/>
    <col min="10758" max="10758" width="10.140625" style="121" customWidth="1"/>
    <col min="10759" max="10769" width="9.28515625" style="121" bestFit="1" customWidth="1"/>
    <col min="10770" max="10770" width="10.28515625" style="121" customWidth="1"/>
    <col min="10771" max="10771" width="9.28515625" style="121" bestFit="1" customWidth="1"/>
    <col min="10772" max="10774" width="9.140625" style="121"/>
    <col min="10775" max="10775" width="9.28515625" style="121" bestFit="1" customWidth="1"/>
    <col min="10776" max="10779" width="9.140625" style="121"/>
    <col min="10780" max="10780" width="10.28515625" style="121" customWidth="1"/>
    <col min="10781" max="11011" width="9.140625" style="121"/>
    <col min="11012" max="11012" width="9" style="121" customWidth="1"/>
    <col min="11013" max="11013" width="20.85546875" style="121" customWidth="1"/>
    <col min="11014" max="11014" width="10.140625" style="121" customWidth="1"/>
    <col min="11015" max="11025" width="9.28515625" style="121" bestFit="1" customWidth="1"/>
    <col min="11026" max="11026" width="10.28515625" style="121" customWidth="1"/>
    <col min="11027" max="11027" width="9.28515625" style="121" bestFit="1" customWidth="1"/>
    <col min="11028" max="11030" width="9.140625" style="121"/>
    <col min="11031" max="11031" width="9.28515625" style="121" bestFit="1" customWidth="1"/>
    <col min="11032" max="11035" width="9.140625" style="121"/>
    <col min="11036" max="11036" width="10.28515625" style="121" customWidth="1"/>
    <col min="11037" max="11267" width="9.140625" style="121"/>
    <col min="11268" max="11268" width="9" style="121" customWidth="1"/>
    <col min="11269" max="11269" width="20.85546875" style="121" customWidth="1"/>
    <col min="11270" max="11270" width="10.140625" style="121" customWidth="1"/>
    <col min="11271" max="11281" width="9.28515625" style="121" bestFit="1" customWidth="1"/>
    <col min="11282" max="11282" width="10.28515625" style="121" customWidth="1"/>
    <col min="11283" max="11283" width="9.28515625" style="121" bestFit="1" customWidth="1"/>
    <col min="11284" max="11286" width="9.140625" style="121"/>
    <col min="11287" max="11287" width="9.28515625" style="121" bestFit="1" customWidth="1"/>
    <col min="11288" max="11291" width="9.140625" style="121"/>
    <col min="11292" max="11292" width="10.28515625" style="121" customWidth="1"/>
    <col min="11293" max="11523" width="9.140625" style="121"/>
    <col min="11524" max="11524" width="9" style="121" customWidth="1"/>
    <col min="11525" max="11525" width="20.85546875" style="121" customWidth="1"/>
    <col min="11526" max="11526" width="10.140625" style="121" customWidth="1"/>
    <col min="11527" max="11537" width="9.28515625" style="121" bestFit="1" customWidth="1"/>
    <col min="11538" max="11538" width="10.28515625" style="121" customWidth="1"/>
    <col min="11539" max="11539" width="9.28515625" style="121" bestFit="1" customWidth="1"/>
    <col min="11540" max="11542" width="9.140625" style="121"/>
    <col min="11543" max="11543" width="9.28515625" style="121" bestFit="1" customWidth="1"/>
    <col min="11544" max="11547" width="9.140625" style="121"/>
    <col min="11548" max="11548" width="10.28515625" style="121" customWidth="1"/>
    <col min="11549" max="11779" width="9.140625" style="121"/>
    <col min="11780" max="11780" width="9" style="121" customWidth="1"/>
    <col min="11781" max="11781" width="20.85546875" style="121" customWidth="1"/>
    <col min="11782" max="11782" width="10.140625" style="121" customWidth="1"/>
    <col min="11783" max="11793" width="9.28515625" style="121" bestFit="1" customWidth="1"/>
    <col min="11794" max="11794" width="10.28515625" style="121" customWidth="1"/>
    <col min="11795" max="11795" width="9.28515625" style="121" bestFit="1" customWidth="1"/>
    <col min="11796" max="11798" width="9.140625" style="121"/>
    <col min="11799" max="11799" width="9.28515625" style="121" bestFit="1" customWidth="1"/>
    <col min="11800" max="11803" width="9.140625" style="121"/>
    <col min="11804" max="11804" width="10.28515625" style="121" customWidth="1"/>
    <col min="11805" max="12035" width="9.140625" style="121"/>
    <col min="12036" max="12036" width="9" style="121" customWidth="1"/>
    <col min="12037" max="12037" width="20.85546875" style="121" customWidth="1"/>
    <col min="12038" max="12038" width="10.140625" style="121" customWidth="1"/>
    <col min="12039" max="12049" width="9.28515625" style="121" bestFit="1" customWidth="1"/>
    <col min="12050" max="12050" width="10.28515625" style="121" customWidth="1"/>
    <col min="12051" max="12051" width="9.28515625" style="121" bestFit="1" customWidth="1"/>
    <col min="12052" max="12054" width="9.140625" style="121"/>
    <col min="12055" max="12055" width="9.28515625" style="121" bestFit="1" customWidth="1"/>
    <col min="12056" max="12059" width="9.140625" style="121"/>
    <col min="12060" max="12060" width="10.28515625" style="121" customWidth="1"/>
    <col min="12061" max="12291" width="9.140625" style="121"/>
    <col min="12292" max="12292" width="9" style="121" customWidth="1"/>
    <col min="12293" max="12293" width="20.85546875" style="121" customWidth="1"/>
    <col min="12294" max="12294" width="10.140625" style="121" customWidth="1"/>
    <col min="12295" max="12305" width="9.28515625" style="121" bestFit="1" customWidth="1"/>
    <col min="12306" max="12306" width="10.28515625" style="121" customWidth="1"/>
    <col min="12307" max="12307" width="9.28515625" style="121" bestFit="1" customWidth="1"/>
    <col min="12308" max="12310" width="9.140625" style="121"/>
    <col min="12311" max="12311" width="9.28515625" style="121" bestFit="1" customWidth="1"/>
    <col min="12312" max="12315" width="9.140625" style="121"/>
    <col min="12316" max="12316" width="10.28515625" style="121" customWidth="1"/>
    <col min="12317" max="12547" width="9.140625" style="121"/>
    <col min="12548" max="12548" width="9" style="121" customWidth="1"/>
    <col min="12549" max="12549" width="20.85546875" style="121" customWidth="1"/>
    <col min="12550" max="12550" width="10.140625" style="121" customWidth="1"/>
    <col min="12551" max="12561" width="9.28515625" style="121" bestFit="1" customWidth="1"/>
    <col min="12562" max="12562" width="10.28515625" style="121" customWidth="1"/>
    <col min="12563" max="12563" width="9.28515625" style="121" bestFit="1" customWidth="1"/>
    <col min="12564" max="12566" width="9.140625" style="121"/>
    <col min="12567" max="12567" width="9.28515625" style="121" bestFit="1" customWidth="1"/>
    <col min="12568" max="12571" width="9.140625" style="121"/>
    <col min="12572" max="12572" width="10.28515625" style="121" customWidth="1"/>
    <col min="12573" max="12803" width="9.140625" style="121"/>
    <col min="12804" max="12804" width="9" style="121" customWidth="1"/>
    <col min="12805" max="12805" width="20.85546875" style="121" customWidth="1"/>
    <col min="12806" max="12806" width="10.140625" style="121" customWidth="1"/>
    <col min="12807" max="12817" width="9.28515625" style="121" bestFit="1" customWidth="1"/>
    <col min="12818" max="12818" width="10.28515625" style="121" customWidth="1"/>
    <col min="12819" max="12819" width="9.28515625" style="121" bestFit="1" customWidth="1"/>
    <col min="12820" max="12822" width="9.140625" style="121"/>
    <col min="12823" max="12823" width="9.28515625" style="121" bestFit="1" customWidth="1"/>
    <col min="12824" max="12827" width="9.140625" style="121"/>
    <col min="12828" max="12828" width="10.28515625" style="121" customWidth="1"/>
    <col min="12829" max="13059" width="9.140625" style="121"/>
    <col min="13060" max="13060" width="9" style="121" customWidth="1"/>
    <col min="13061" max="13061" width="20.85546875" style="121" customWidth="1"/>
    <col min="13062" max="13062" width="10.140625" style="121" customWidth="1"/>
    <col min="13063" max="13073" width="9.28515625" style="121" bestFit="1" customWidth="1"/>
    <col min="13074" max="13074" width="10.28515625" style="121" customWidth="1"/>
    <col min="13075" max="13075" width="9.28515625" style="121" bestFit="1" customWidth="1"/>
    <col min="13076" max="13078" width="9.140625" style="121"/>
    <col min="13079" max="13079" width="9.28515625" style="121" bestFit="1" customWidth="1"/>
    <col min="13080" max="13083" width="9.140625" style="121"/>
    <col min="13084" max="13084" width="10.28515625" style="121" customWidth="1"/>
    <col min="13085" max="13315" width="9.140625" style="121"/>
    <col min="13316" max="13316" width="9" style="121" customWidth="1"/>
    <col min="13317" max="13317" width="20.85546875" style="121" customWidth="1"/>
    <col min="13318" max="13318" width="10.140625" style="121" customWidth="1"/>
    <col min="13319" max="13329" width="9.28515625" style="121" bestFit="1" customWidth="1"/>
    <col min="13330" max="13330" width="10.28515625" style="121" customWidth="1"/>
    <col min="13331" max="13331" width="9.28515625" style="121" bestFit="1" customWidth="1"/>
    <col min="13332" max="13334" width="9.140625" style="121"/>
    <col min="13335" max="13335" width="9.28515625" style="121" bestFit="1" customWidth="1"/>
    <col min="13336" max="13339" width="9.140625" style="121"/>
    <col min="13340" max="13340" width="10.28515625" style="121" customWidth="1"/>
    <col min="13341" max="13571" width="9.140625" style="121"/>
    <col min="13572" max="13572" width="9" style="121" customWidth="1"/>
    <col min="13573" max="13573" width="20.85546875" style="121" customWidth="1"/>
    <col min="13574" max="13574" width="10.140625" style="121" customWidth="1"/>
    <col min="13575" max="13585" width="9.28515625" style="121" bestFit="1" customWidth="1"/>
    <col min="13586" max="13586" width="10.28515625" style="121" customWidth="1"/>
    <col min="13587" max="13587" width="9.28515625" style="121" bestFit="1" customWidth="1"/>
    <col min="13588" max="13590" width="9.140625" style="121"/>
    <col min="13591" max="13591" width="9.28515625" style="121" bestFit="1" customWidth="1"/>
    <col min="13592" max="13595" width="9.140625" style="121"/>
    <col min="13596" max="13596" width="10.28515625" style="121" customWidth="1"/>
    <col min="13597" max="13827" width="9.140625" style="121"/>
    <col min="13828" max="13828" width="9" style="121" customWidth="1"/>
    <col min="13829" max="13829" width="20.85546875" style="121" customWidth="1"/>
    <col min="13830" max="13830" width="10.140625" style="121" customWidth="1"/>
    <col min="13831" max="13841" width="9.28515625" style="121" bestFit="1" customWidth="1"/>
    <col min="13842" max="13842" width="10.28515625" style="121" customWidth="1"/>
    <col min="13843" max="13843" width="9.28515625" style="121" bestFit="1" customWidth="1"/>
    <col min="13844" max="13846" width="9.140625" style="121"/>
    <col min="13847" max="13847" width="9.28515625" style="121" bestFit="1" customWidth="1"/>
    <col min="13848" max="13851" width="9.140625" style="121"/>
    <col min="13852" max="13852" width="10.28515625" style="121" customWidth="1"/>
    <col min="13853" max="14083" width="9.140625" style="121"/>
    <col min="14084" max="14084" width="9" style="121" customWidth="1"/>
    <col min="14085" max="14085" width="20.85546875" style="121" customWidth="1"/>
    <col min="14086" max="14086" width="10.140625" style="121" customWidth="1"/>
    <col min="14087" max="14097" width="9.28515625" style="121" bestFit="1" customWidth="1"/>
    <col min="14098" max="14098" width="10.28515625" style="121" customWidth="1"/>
    <col min="14099" max="14099" width="9.28515625" style="121" bestFit="1" customWidth="1"/>
    <col min="14100" max="14102" width="9.140625" style="121"/>
    <col min="14103" max="14103" width="9.28515625" style="121" bestFit="1" customWidth="1"/>
    <col min="14104" max="14107" width="9.140625" style="121"/>
    <col min="14108" max="14108" width="10.28515625" style="121" customWidth="1"/>
    <col min="14109" max="14339" width="9.140625" style="121"/>
    <col min="14340" max="14340" width="9" style="121" customWidth="1"/>
    <col min="14341" max="14341" width="20.85546875" style="121" customWidth="1"/>
    <col min="14342" max="14342" width="10.140625" style="121" customWidth="1"/>
    <col min="14343" max="14353" width="9.28515625" style="121" bestFit="1" customWidth="1"/>
    <col min="14354" max="14354" width="10.28515625" style="121" customWidth="1"/>
    <col min="14355" max="14355" width="9.28515625" style="121" bestFit="1" customWidth="1"/>
    <col min="14356" max="14358" width="9.140625" style="121"/>
    <col min="14359" max="14359" width="9.28515625" style="121" bestFit="1" customWidth="1"/>
    <col min="14360" max="14363" width="9.140625" style="121"/>
    <col min="14364" max="14364" width="10.28515625" style="121" customWidth="1"/>
    <col min="14365" max="14595" width="9.140625" style="121"/>
    <col min="14596" max="14596" width="9" style="121" customWidth="1"/>
    <col min="14597" max="14597" width="20.85546875" style="121" customWidth="1"/>
    <col min="14598" max="14598" width="10.140625" style="121" customWidth="1"/>
    <col min="14599" max="14609" width="9.28515625" style="121" bestFit="1" customWidth="1"/>
    <col min="14610" max="14610" width="10.28515625" style="121" customWidth="1"/>
    <col min="14611" max="14611" width="9.28515625" style="121" bestFit="1" customWidth="1"/>
    <col min="14612" max="14614" width="9.140625" style="121"/>
    <col min="14615" max="14615" width="9.28515625" style="121" bestFit="1" customWidth="1"/>
    <col min="14616" max="14619" width="9.140625" style="121"/>
    <col min="14620" max="14620" width="10.28515625" style="121" customWidth="1"/>
    <col min="14621" max="14851" width="9.140625" style="121"/>
    <col min="14852" max="14852" width="9" style="121" customWidth="1"/>
    <col min="14853" max="14853" width="20.85546875" style="121" customWidth="1"/>
    <col min="14854" max="14854" width="10.140625" style="121" customWidth="1"/>
    <col min="14855" max="14865" width="9.28515625" style="121" bestFit="1" customWidth="1"/>
    <col min="14866" max="14866" width="10.28515625" style="121" customWidth="1"/>
    <col min="14867" max="14867" width="9.28515625" style="121" bestFit="1" customWidth="1"/>
    <col min="14868" max="14870" width="9.140625" style="121"/>
    <col min="14871" max="14871" width="9.28515625" style="121" bestFit="1" customWidth="1"/>
    <col min="14872" max="14875" width="9.140625" style="121"/>
    <col min="14876" max="14876" width="10.28515625" style="121" customWidth="1"/>
    <col min="14877" max="15107" width="9.140625" style="121"/>
    <col min="15108" max="15108" width="9" style="121" customWidth="1"/>
    <col min="15109" max="15109" width="20.85546875" style="121" customWidth="1"/>
    <col min="15110" max="15110" width="10.140625" style="121" customWidth="1"/>
    <col min="15111" max="15121" width="9.28515625" style="121" bestFit="1" customWidth="1"/>
    <col min="15122" max="15122" width="10.28515625" style="121" customWidth="1"/>
    <col min="15123" max="15123" width="9.28515625" style="121" bestFit="1" customWidth="1"/>
    <col min="15124" max="15126" width="9.140625" style="121"/>
    <col min="15127" max="15127" width="9.28515625" style="121" bestFit="1" customWidth="1"/>
    <col min="15128" max="15131" width="9.140625" style="121"/>
    <col min="15132" max="15132" width="10.28515625" style="121" customWidth="1"/>
    <col min="15133" max="15363" width="9.140625" style="121"/>
    <col min="15364" max="15364" width="9" style="121" customWidth="1"/>
    <col min="15365" max="15365" width="20.85546875" style="121" customWidth="1"/>
    <col min="15366" max="15366" width="10.140625" style="121" customWidth="1"/>
    <col min="15367" max="15377" width="9.28515625" style="121" bestFit="1" customWidth="1"/>
    <col min="15378" max="15378" width="10.28515625" style="121" customWidth="1"/>
    <col min="15379" max="15379" width="9.28515625" style="121" bestFit="1" customWidth="1"/>
    <col min="15380" max="15382" width="9.140625" style="121"/>
    <col min="15383" max="15383" width="9.28515625" style="121" bestFit="1" customWidth="1"/>
    <col min="15384" max="15387" width="9.140625" style="121"/>
    <col min="15388" max="15388" width="10.28515625" style="121" customWidth="1"/>
    <col min="15389" max="15619" width="9.140625" style="121"/>
    <col min="15620" max="15620" width="9" style="121" customWidth="1"/>
    <col min="15621" max="15621" width="20.85546875" style="121" customWidth="1"/>
    <col min="15622" max="15622" width="10.140625" style="121" customWidth="1"/>
    <col min="15623" max="15633" width="9.28515625" style="121" bestFit="1" customWidth="1"/>
    <col min="15634" max="15634" width="10.28515625" style="121" customWidth="1"/>
    <col min="15635" max="15635" width="9.28515625" style="121" bestFit="1" customWidth="1"/>
    <col min="15636" max="15638" width="9.140625" style="121"/>
    <col min="15639" max="15639" width="9.28515625" style="121" bestFit="1" customWidth="1"/>
    <col min="15640" max="15643" width="9.140625" style="121"/>
    <col min="15644" max="15644" width="10.28515625" style="121" customWidth="1"/>
    <col min="15645" max="15875" width="9.140625" style="121"/>
    <col min="15876" max="15876" width="9" style="121" customWidth="1"/>
    <col min="15877" max="15877" width="20.85546875" style="121" customWidth="1"/>
    <col min="15878" max="15878" width="10.140625" style="121" customWidth="1"/>
    <col min="15879" max="15889" width="9.28515625" style="121" bestFit="1" customWidth="1"/>
    <col min="15890" max="15890" width="10.28515625" style="121" customWidth="1"/>
    <col min="15891" max="15891" width="9.28515625" style="121" bestFit="1" customWidth="1"/>
    <col min="15892" max="15894" width="9.140625" style="121"/>
    <col min="15895" max="15895" width="9.28515625" style="121" bestFit="1" customWidth="1"/>
    <col min="15896" max="15899" width="9.140625" style="121"/>
    <col min="15900" max="15900" width="10.28515625" style="121" customWidth="1"/>
    <col min="15901" max="16131" width="9.140625" style="121"/>
    <col min="16132" max="16132" width="9" style="121" customWidth="1"/>
    <col min="16133" max="16133" width="20.85546875" style="121" customWidth="1"/>
    <col min="16134" max="16134" width="10.140625" style="121" customWidth="1"/>
    <col min="16135" max="16145" width="9.28515625" style="121" bestFit="1" customWidth="1"/>
    <col min="16146" max="16146" width="10.28515625" style="121" customWidth="1"/>
    <col min="16147" max="16147" width="9.28515625" style="121" bestFit="1" customWidth="1"/>
    <col min="16148" max="16150" width="9.140625" style="121"/>
    <col min="16151" max="16151" width="9.28515625" style="121" bestFit="1" customWidth="1"/>
    <col min="16152" max="16155" width="9.140625" style="121"/>
    <col min="16156" max="16156" width="10.28515625" style="121" customWidth="1"/>
    <col min="16157" max="16384" width="9.140625" style="121"/>
  </cols>
  <sheetData>
    <row r="1" spans="1:28" ht="27" customHeight="1" x14ac:dyDescent="0.2">
      <c r="A1" s="20"/>
      <c r="B1" s="20"/>
      <c r="C1" s="231" t="s">
        <v>1</v>
      </c>
      <c r="D1" s="232"/>
      <c r="E1" s="120"/>
      <c r="F1" s="232" t="s">
        <v>57</v>
      </c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5"/>
      <c r="R1" s="233" t="s">
        <v>2</v>
      </c>
      <c r="S1" s="199"/>
      <c r="T1" s="199"/>
      <c r="U1" s="234"/>
      <c r="V1" s="234"/>
      <c r="W1" s="234"/>
      <c r="X1" s="234"/>
      <c r="Y1" s="234"/>
      <c r="Z1" s="234"/>
      <c r="AA1" s="234"/>
      <c r="AB1" s="200"/>
    </row>
    <row r="2" spans="1:28" s="130" customFormat="1" ht="63.75" x14ac:dyDescent="0.2">
      <c r="A2" s="20" t="s">
        <v>0</v>
      </c>
      <c r="B2" s="20"/>
      <c r="C2" s="174" t="s">
        <v>3</v>
      </c>
      <c r="D2" s="122" t="s">
        <v>4</v>
      </c>
      <c r="E2" s="122"/>
      <c r="F2" s="123" t="s">
        <v>58</v>
      </c>
      <c r="G2" s="124" t="s">
        <v>59</v>
      </c>
      <c r="H2" s="124" t="s">
        <v>60</v>
      </c>
      <c r="I2" s="124" t="s">
        <v>61</v>
      </c>
      <c r="J2" s="124" t="s">
        <v>62</v>
      </c>
      <c r="K2" s="124" t="s">
        <v>63</v>
      </c>
      <c r="L2" s="124" t="s">
        <v>64</v>
      </c>
      <c r="M2" s="124" t="s">
        <v>65</v>
      </c>
      <c r="N2" s="124" t="s">
        <v>66</v>
      </c>
      <c r="O2" s="124" t="s">
        <v>67</v>
      </c>
      <c r="P2" s="124" t="s">
        <v>5</v>
      </c>
      <c r="Q2" s="125" t="s">
        <v>14</v>
      </c>
      <c r="R2" s="126" t="s">
        <v>6</v>
      </c>
      <c r="S2" s="127" t="s">
        <v>7</v>
      </c>
      <c r="T2" s="127" t="s">
        <v>8</v>
      </c>
      <c r="U2" s="128" t="s">
        <v>9</v>
      </c>
      <c r="V2" s="128" t="s">
        <v>10</v>
      </c>
      <c r="W2" s="128" t="s">
        <v>198</v>
      </c>
      <c r="X2" s="128" t="s">
        <v>11</v>
      </c>
      <c r="Y2" s="128" t="s">
        <v>123</v>
      </c>
      <c r="Z2" s="128" t="s">
        <v>13</v>
      </c>
      <c r="AA2" s="128" t="s">
        <v>35</v>
      </c>
      <c r="AB2" s="129" t="s">
        <v>14</v>
      </c>
    </row>
    <row r="3" spans="1:28" ht="25.5" x14ac:dyDescent="0.2">
      <c r="A3" s="20" t="s">
        <v>124</v>
      </c>
      <c r="B3" s="20" t="s">
        <v>125</v>
      </c>
      <c r="C3" s="137" t="s">
        <v>126</v>
      </c>
      <c r="D3" s="131" t="s">
        <v>127</v>
      </c>
      <c r="E3" s="131" t="s">
        <v>19</v>
      </c>
      <c r="F3" s="132">
        <v>0</v>
      </c>
      <c r="G3" s="113">
        <v>0</v>
      </c>
      <c r="H3" s="113">
        <v>0</v>
      </c>
      <c r="I3" s="113">
        <v>0</v>
      </c>
      <c r="J3" s="113">
        <v>0</v>
      </c>
      <c r="K3" s="113">
        <v>0</v>
      </c>
      <c r="L3" s="113">
        <v>0</v>
      </c>
      <c r="M3" s="113">
        <v>0</v>
      </c>
      <c r="N3" s="113">
        <v>0</v>
      </c>
      <c r="O3" s="113">
        <v>0</v>
      </c>
      <c r="P3" s="113">
        <v>0</v>
      </c>
      <c r="Q3" s="114">
        <f t="shared" ref="Q3:Q18" si="0">SUM(F3:P3)</f>
        <v>0</v>
      </c>
      <c r="R3" s="133">
        <v>164000</v>
      </c>
      <c r="S3" s="94">
        <v>36000</v>
      </c>
      <c r="T3" s="94">
        <v>0</v>
      </c>
      <c r="U3" s="94">
        <v>0</v>
      </c>
      <c r="V3" s="94">
        <v>0</v>
      </c>
      <c r="W3" s="94">
        <v>0</v>
      </c>
      <c r="X3" s="94">
        <v>0</v>
      </c>
      <c r="Y3" s="94">
        <v>0</v>
      </c>
      <c r="Z3" s="113">
        <v>0</v>
      </c>
      <c r="AA3" s="135">
        <v>0</v>
      </c>
      <c r="AB3" s="116">
        <f t="shared" ref="AB3:AB18" si="1">SUM(R3:AA3)</f>
        <v>200000</v>
      </c>
    </row>
    <row r="4" spans="1:28" ht="51" x14ac:dyDescent="0.2">
      <c r="A4" s="20" t="s">
        <v>128</v>
      </c>
      <c r="B4" s="20" t="s">
        <v>129</v>
      </c>
      <c r="C4" s="137" t="s">
        <v>130</v>
      </c>
      <c r="D4" s="131" t="s">
        <v>131</v>
      </c>
      <c r="E4" s="131" t="s">
        <v>19</v>
      </c>
      <c r="F4" s="113">
        <v>420604908</v>
      </c>
      <c r="G4" s="113">
        <v>0</v>
      </c>
      <c r="H4" s="113">
        <v>28095000</v>
      </c>
      <c r="I4" s="113">
        <v>931810457</v>
      </c>
      <c r="J4" s="94">
        <v>71060485</v>
      </c>
      <c r="K4" s="113">
        <v>0</v>
      </c>
      <c r="L4" s="113">
        <v>0</v>
      </c>
      <c r="M4" s="113">
        <v>0</v>
      </c>
      <c r="N4" s="113">
        <v>0</v>
      </c>
      <c r="O4" s="113">
        <v>0</v>
      </c>
      <c r="P4" s="113">
        <v>0</v>
      </c>
      <c r="Q4" s="114">
        <f t="shared" si="0"/>
        <v>1451570850</v>
      </c>
      <c r="R4" s="133">
        <v>0</v>
      </c>
      <c r="S4" s="94">
        <v>0</v>
      </c>
      <c r="T4" s="94">
        <v>0</v>
      </c>
      <c r="U4" s="94">
        <v>0</v>
      </c>
      <c r="V4" s="94">
        <v>0</v>
      </c>
      <c r="W4" s="94">
        <v>0</v>
      </c>
      <c r="X4" s="94">
        <v>0</v>
      </c>
      <c r="Y4" s="94">
        <f>K20+K26+K39+K42+K46</f>
        <v>419158215</v>
      </c>
      <c r="Z4" s="113">
        <v>11394362</v>
      </c>
      <c r="AA4" s="135">
        <v>0</v>
      </c>
      <c r="AB4" s="116">
        <f t="shared" si="1"/>
        <v>430552577</v>
      </c>
    </row>
    <row r="5" spans="1:28" s="136" customFormat="1" ht="25.5" x14ac:dyDescent="0.2">
      <c r="A5" s="20" t="s">
        <v>132</v>
      </c>
      <c r="B5" s="20" t="s">
        <v>133</v>
      </c>
      <c r="C5" s="137" t="s">
        <v>134</v>
      </c>
      <c r="D5" s="131" t="s">
        <v>133</v>
      </c>
      <c r="E5" s="131" t="s">
        <v>19</v>
      </c>
      <c r="F5" s="132">
        <v>0</v>
      </c>
      <c r="G5" s="113">
        <v>0</v>
      </c>
      <c r="H5" s="113">
        <v>0</v>
      </c>
      <c r="I5" s="113">
        <v>0</v>
      </c>
      <c r="J5" s="94">
        <v>0</v>
      </c>
      <c r="K5" s="113">
        <v>0</v>
      </c>
      <c r="L5" s="113">
        <v>5310000</v>
      </c>
      <c r="M5" s="113">
        <v>0</v>
      </c>
      <c r="N5" s="113">
        <v>0</v>
      </c>
      <c r="O5" s="113">
        <v>0</v>
      </c>
      <c r="P5" s="113">
        <v>0</v>
      </c>
      <c r="Q5" s="114">
        <f t="shared" si="0"/>
        <v>5310000</v>
      </c>
      <c r="R5" s="133">
        <v>0</v>
      </c>
      <c r="S5" s="94">
        <v>0</v>
      </c>
      <c r="T5" s="94">
        <v>0</v>
      </c>
      <c r="U5" s="94">
        <v>0</v>
      </c>
      <c r="V5" s="94">
        <v>0</v>
      </c>
      <c r="W5" s="94">
        <v>15014733</v>
      </c>
      <c r="X5" s="94">
        <v>0</v>
      </c>
      <c r="Y5" s="94">
        <v>0</v>
      </c>
      <c r="Z5" s="113">
        <v>0</v>
      </c>
      <c r="AA5" s="135">
        <v>0</v>
      </c>
      <c r="AB5" s="116">
        <f t="shared" si="1"/>
        <v>15014733</v>
      </c>
    </row>
    <row r="6" spans="1:28" ht="51" x14ac:dyDescent="0.2">
      <c r="A6" s="20" t="s">
        <v>135</v>
      </c>
      <c r="B6" s="20" t="s">
        <v>136</v>
      </c>
      <c r="C6" s="137" t="s">
        <v>137</v>
      </c>
      <c r="D6" s="131" t="s">
        <v>138</v>
      </c>
      <c r="E6" s="131" t="s">
        <v>19</v>
      </c>
      <c r="F6" s="115">
        <v>0</v>
      </c>
      <c r="G6" s="94">
        <v>0</v>
      </c>
      <c r="H6" s="94">
        <v>0</v>
      </c>
      <c r="I6" s="94">
        <v>0</v>
      </c>
      <c r="J6" s="94">
        <v>0</v>
      </c>
      <c r="K6" s="94">
        <v>0</v>
      </c>
      <c r="L6" s="94">
        <v>0</v>
      </c>
      <c r="M6" s="94">
        <v>0</v>
      </c>
      <c r="N6" s="94">
        <v>0</v>
      </c>
      <c r="O6" s="94">
        <v>0</v>
      </c>
      <c r="P6" s="94">
        <v>0</v>
      </c>
      <c r="Q6" s="114">
        <f t="shared" si="0"/>
        <v>0</v>
      </c>
      <c r="R6" s="133">
        <v>0</v>
      </c>
      <c r="S6" s="94">
        <v>0</v>
      </c>
      <c r="T6" s="94">
        <v>0</v>
      </c>
      <c r="U6" s="94">
        <v>0</v>
      </c>
      <c r="V6" s="94">
        <v>0</v>
      </c>
      <c r="W6" s="94">
        <v>0</v>
      </c>
      <c r="X6" s="94">
        <v>0</v>
      </c>
      <c r="Y6" s="94">
        <v>0</v>
      </c>
      <c r="Z6" s="94">
        <v>0</v>
      </c>
      <c r="AA6" s="134">
        <v>0</v>
      </c>
      <c r="AB6" s="116">
        <f t="shared" si="1"/>
        <v>0</v>
      </c>
    </row>
    <row r="7" spans="1:28" ht="25.5" x14ac:dyDescent="0.2">
      <c r="A7" s="20" t="s">
        <v>194</v>
      </c>
      <c r="B7" s="20" t="s">
        <v>193</v>
      </c>
      <c r="C7" s="182" t="s">
        <v>50</v>
      </c>
      <c r="D7" s="20" t="s">
        <v>193</v>
      </c>
      <c r="E7" s="131" t="s">
        <v>19</v>
      </c>
      <c r="F7" s="115">
        <v>0</v>
      </c>
      <c r="G7" s="94">
        <v>2160000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94">
        <v>0</v>
      </c>
      <c r="P7" s="94">
        <v>0</v>
      </c>
      <c r="Q7" s="114">
        <f t="shared" si="0"/>
        <v>2160000</v>
      </c>
      <c r="R7" s="115">
        <f>4332000+24000</f>
        <v>4356000</v>
      </c>
      <c r="S7" s="94">
        <f>844740+4680</f>
        <v>849420</v>
      </c>
      <c r="T7" s="94">
        <v>1500000</v>
      </c>
      <c r="U7" s="94">
        <v>0</v>
      </c>
      <c r="V7" s="94">
        <v>0</v>
      </c>
      <c r="W7" s="94">
        <v>0</v>
      </c>
      <c r="X7" s="94">
        <v>0</v>
      </c>
      <c r="Y7" s="94">
        <v>0</v>
      </c>
      <c r="Z7" s="94">
        <v>0</v>
      </c>
      <c r="AA7" s="134">
        <v>0</v>
      </c>
      <c r="AB7" s="116">
        <f t="shared" si="1"/>
        <v>6705420</v>
      </c>
    </row>
    <row r="8" spans="1:28" ht="38.25" x14ac:dyDescent="0.2">
      <c r="A8" s="20" t="s">
        <v>84</v>
      </c>
      <c r="B8" s="20" t="s">
        <v>139</v>
      </c>
      <c r="C8" s="137" t="s">
        <v>140</v>
      </c>
      <c r="D8" s="131" t="s">
        <v>141</v>
      </c>
      <c r="E8" s="131" t="s">
        <v>19</v>
      </c>
      <c r="F8" s="115">
        <v>0</v>
      </c>
      <c r="G8" s="94">
        <v>1000000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4">
        <v>0</v>
      </c>
      <c r="P8" s="94">
        <v>5425000</v>
      </c>
      <c r="Q8" s="114">
        <f t="shared" si="0"/>
        <v>6425000</v>
      </c>
      <c r="R8" s="115"/>
      <c r="S8" s="94"/>
      <c r="T8" s="94">
        <v>6425000</v>
      </c>
      <c r="U8" s="94">
        <v>0</v>
      </c>
      <c r="V8" s="94">
        <v>0</v>
      </c>
      <c r="W8" s="94">
        <v>0</v>
      </c>
      <c r="X8" s="94">
        <v>0</v>
      </c>
      <c r="Y8" s="94">
        <v>0</v>
      </c>
      <c r="Z8" s="94">
        <v>0</v>
      </c>
      <c r="AA8" s="94">
        <v>0</v>
      </c>
      <c r="AB8" s="116">
        <f t="shared" si="1"/>
        <v>6425000</v>
      </c>
    </row>
    <row r="9" spans="1:28" ht="25.5" x14ac:dyDescent="0.2">
      <c r="A9" s="20" t="s">
        <v>142</v>
      </c>
      <c r="B9" s="20" t="s">
        <v>143</v>
      </c>
      <c r="C9" s="137" t="s">
        <v>144</v>
      </c>
      <c r="D9" s="131" t="s">
        <v>143</v>
      </c>
      <c r="E9" s="131" t="s">
        <v>19</v>
      </c>
      <c r="F9" s="115">
        <v>0</v>
      </c>
      <c r="G9" s="94">
        <v>0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114">
        <f t="shared" si="0"/>
        <v>0</v>
      </c>
      <c r="R9" s="115">
        <f>7064928+36000</f>
        <v>7100928</v>
      </c>
      <c r="S9" s="94">
        <f>1377661+7020</f>
        <v>1384681</v>
      </c>
      <c r="T9" s="94">
        <v>2000000</v>
      </c>
      <c r="U9" s="94">
        <v>0</v>
      </c>
      <c r="V9" s="94">
        <v>0</v>
      </c>
      <c r="W9" s="94">
        <v>0</v>
      </c>
      <c r="X9" s="94">
        <v>0</v>
      </c>
      <c r="Y9" s="94">
        <v>0</v>
      </c>
      <c r="Z9" s="94">
        <v>0</v>
      </c>
      <c r="AA9" s="134">
        <v>2000000</v>
      </c>
      <c r="AB9" s="116">
        <f t="shared" si="1"/>
        <v>12485609</v>
      </c>
    </row>
    <row r="10" spans="1:28" ht="25.5" x14ac:dyDescent="0.2">
      <c r="A10" s="20" t="s">
        <v>145</v>
      </c>
      <c r="B10" s="20" t="s">
        <v>146</v>
      </c>
      <c r="C10" s="137" t="s">
        <v>147</v>
      </c>
      <c r="D10" s="131" t="s">
        <v>146</v>
      </c>
      <c r="E10" s="131" t="s">
        <v>19</v>
      </c>
      <c r="F10" s="115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114">
        <f t="shared" si="0"/>
        <v>0</v>
      </c>
      <c r="R10" s="115">
        <f>2166000+12000</f>
        <v>2178000</v>
      </c>
      <c r="S10" s="94">
        <f>422370+2340</f>
        <v>424710</v>
      </c>
      <c r="T10" s="94">
        <v>2000000</v>
      </c>
      <c r="U10" s="94">
        <v>0</v>
      </c>
      <c r="V10" s="94">
        <v>0</v>
      </c>
      <c r="W10" s="94">
        <v>0</v>
      </c>
      <c r="X10" s="94">
        <v>0</v>
      </c>
      <c r="Y10" s="94">
        <v>0</v>
      </c>
      <c r="Z10" s="94">
        <v>0</v>
      </c>
      <c r="AA10" s="134">
        <v>0</v>
      </c>
      <c r="AB10" s="116">
        <f t="shared" si="1"/>
        <v>4602710</v>
      </c>
    </row>
    <row r="11" spans="1:28" ht="38.25" x14ac:dyDescent="0.2">
      <c r="A11" s="20" t="s">
        <v>148</v>
      </c>
      <c r="B11" s="20" t="s">
        <v>149</v>
      </c>
      <c r="C11" s="137" t="s">
        <v>150</v>
      </c>
      <c r="D11" s="131" t="s">
        <v>151</v>
      </c>
      <c r="E11" s="131" t="s">
        <v>19</v>
      </c>
      <c r="F11" s="115">
        <v>0</v>
      </c>
      <c r="G11" s="94">
        <v>17000000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114">
        <f t="shared" si="0"/>
        <v>17000000</v>
      </c>
      <c r="R11" s="115">
        <f>14353344+2771280</f>
        <v>17124624</v>
      </c>
      <c r="S11" s="94">
        <f>2798902+521132</f>
        <v>3320034</v>
      </c>
      <c r="T11" s="94">
        <v>1600000</v>
      </c>
      <c r="U11" s="94">
        <v>0</v>
      </c>
      <c r="V11" s="94">
        <v>0</v>
      </c>
      <c r="W11" s="94">
        <v>0</v>
      </c>
      <c r="X11" s="94">
        <v>0</v>
      </c>
      <c r="Y11" s="94">
        <v>0</v>
      </c>
      <c r="Z11" s="94">
        <v>0</v>
      </c>
      <c r="AA11" s="134">
        <v>0</v>
      </c>
      <c r="AB11" s="116">
        <f t="shared" si="1"/>
        <v>22044658</v>
      </c>
    </row>
    <row r="12" spans="1:28" ht="25.5" x14ac:dyDescent="0.2">
      <c r="A12" s="20" t="s">
        <v>152</v>
      </c>
      <c r="B12" s="20" t="s">
        <v>153</v>
      </c>
      <c r="C12" s="137" t="s">
        <v>154</v>
      </c>
      <c r="D12" s="131" t="s">
        <v>155</v>
      </c>
      <c r="E12" s="131" t="s">
        <v>19</v>
      </c>
      <c r="F12" s="115">
        <v>0</v>
      </c>
      <c r="G12" s="94">
        <v>15000000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4">
        <v>0</v>
      </c>
      <c r="Q12" s="114">
        <f t="shared" si="0"/>
        <v>15000000</v>
      </c>
      <c r="R12" s="115">
        <f>2354976+12000</f>
        <v>2366976</v>
      </c>
      <c r="S12" s="94">
        <f>422370+2340</f>
        <v>424710</v>
      </c>
      <c r="T12" s="94">
        <v>15293000</v>
      </c>
      <c r="U12" s="94">
        <v>0</v>
      </c>
      <c r="V12" s="94">
        <v>0</v>
      </c>
      <c r="W12" s="94">
        <v>0</v>
      </c>
      <c r="X12" s="94">
        <v>0</v>
      </c>
      <c r="Y12" s="94">
        <v>0</v>
      </c>
      <c r="Z12" s="94">
        <v>0</v>
      </c>
      <c r="AA12" s="134">
        <v>0</v>
      </c>
      <c r="AB12" s="116">
        <f t="shared" si="1"/>
        <v>18084686</v>
      </c>
    </row>
    <row r="13" spans="1:28" ht="38.25" x14ac:dyDescent="0.2">
      <c r="A13" s="20" t="s">
        <v>156</v>
      </c>
      <c r="B13" s="20" t="s">
        <v>157</v>
      </c>
      <c r="C13" s="137" t="s">
        <v>177</v>
      </c>
      <c r="D13" s="131" t="s">
        <v>185</v>
      </c>
      <c r="E13" s="131" t="s">
        <v>19</v>
      </c>
      <c r="F13" s="115">
        <v>0</v>
      </c>
      <c r="G13" s="94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114">
        <f t="shared" si="0"/>
        <v>0</v>
      </c>
      <c r="R13" s="133">
        <v>0</v>
      </c>
      <c r="S13" s="94">
        <v>0</v>
      </c>
      <c r="T13" s="94">
        <v>0</v>
      </c>
      <c r="U13" s="94">
        <v>31000000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116">
        <f t="shared" si="1"/>
        <v>31000000</v>
      </c>
    </row>
    <row r="14" spans="1:28" ht="63.75" x14ac:dyDescent="0.2">
      <c r="A14" s="20" t="s">
        <v>68</v>
      </c>
      <c r="B14" s="20" t="s">
        <v>69</v>
      </c>
      <c r="C14" s="175" t="s">
        <v>70</v>
      </c>
      <c r="D14" s="22" t="s">
        <v>69</v>
      </c>
      <c r="E14" s="22" t="s">
        <v>19</v>
      </c>
      <c r="F14" s="115">
        <v>0</v>
      </c>
      <c r="G14" s="94">
        <v>8600000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10000000</v>
      </c>
      <c r="Q14" s="114">
        <f t="shared" si="0"/>
        <v>18600000</v>
      </c>
      <c r="R14" s="108">
        <v>22000000</v>
      </c>
      <c r="S14" s="24">
        <f>R14*0.195</f>
        <v>4290000</v>
      </c>
      <c r="T14" s="24">
        <v>23000000</v>
      </c>
      <c r="U14" s="2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24">
        <v>901810457</v>
      </c>
      <c r="AB14" s="116">
        <f t="shared" si="1"/>
        <v>951100457</v>
      </c>
    </row>
    <row r="15" spans="1:28" ht="38.25" x14ac:dyDescent="0.2">
      <c r="A15" s="20" t="s">
        <v>158</v>
      </c>
      <c r="B15" s="20" t="s">
        <v>159</v>
      </c>
      <c r="C15" s="175" t="s">
        <v>160</v>
      </c>
      <c r="D15" s="21" t="s">
        <v>161</v>
      </c>
      <c r="E15" s="21" t="s">
        <v>19</v>
      </c>
      <c r="F15" s="115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114"/>
      <c r="R15" s="133">
        <v>0</v>
      </c>
      <c r="S15" s="94">
        <v>0</v>
      </c>
      <c r="T15" s="94">
        <v>0</v>
      </c>
      <c r="U15" s="94">
        <v>0</v>
      </c>
      <c r="V15" s="94">
        <v>3000000</v>
      </c>
      <c r="W15" s="94">
        <v>0</v>
      </c>
      <c r="X15" s="94">
        <v>3500000</v>
      </c>
      <c r="Y15" s="94">
        <v>0</v>
      </c>
      <c r="Z15" s="94">
        <v>0</v>
      </c>
      <c r="AA15" s="94">
        <v>0</v>
      </c>
      <c r="AB15" s="116">
        <f t="shared" si="1"/>
        <v>6500000</v>
      </c>
    </row>
    <row r="16" spans="1:28" ht="38.25" x14ac:dyDescent="0.2">
      <c r="A16" s="20" t="s">
        <v>162</v>
      </c>
      <c r="B16" s="20" t="s">
        <v>163</v>
      </c>
      <c r="C16" s="175"/>
      <c r="D16" s="21" t="s">
        <v>164</v>
      </c>
      <c r="E16" s="21" t="s">
        <v>19</v>
      </c>
      <c r="F16" s="115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114"/>
      <c r="R16" s="133">
        <v>0</v>
      </c>
      <c r="S16" s="94">
        <v>0</v>
      </c>
      <c r="T16" s="94">
        <v>1000000</v>
      </c>
      <c r="U16" s="94">
        <v>0</v>
      </c>
      <c r="V16" s="94">
        <v>0</v>
      </c>
      <c r="W16" s="94">
        <v>0</v>
      </c>
      <c r="X16" s="94">
        <v>0</v>
      </c>
      <c r="Y16" s="94">
        <v>0</v>
      </c>
      <c r="Z16" s="94">
        <v>0</v>
      </c>
      <c r="AA16" s="94">
        <v>0</v>
      </c>
      <c r="AB16" s="116">
        <f t="shared" si="1"/>
        <v>1000000</v>
      </c>
    </row>
    <row r="17" spans="1:29" ht="25.5" x14ac:dyDescent="0.2">
      <c r="A17" s="20" t="s">
        <v>168</v>
      </c>
      <c r="B17" s="118" t="s">
        <v>169</v>
      </c>
      <c r="C17" s="175" t="s">
        <v>50</v>
      </c>
      <c r="D17" s="21" t="s">
        <v>169</v>
      </c>
      <c r="E17" s="21" t="s">
        <v>19</v>
      </c>
      <c r="F17" s="115">
        <v>0</v>
      </c>
      <c r="G17" s="94">
        <v>0</v>
      </c>
      <c r="H17" s="94"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4">
        <v>0</v>
      </c>
      <c r="Q17" s="114">
        <f t="shared" si="0"/>
        <v>0</v>
      </c>
      <c r="R17" s="133">
        <v>0</v>
      </c>
      <c r="S17" s="94">
        <v>0</v>
      </c>
      <c r="T17" s="94">
        <v>10000000</v>
      </c>
      <c r="U17" s="94">
        <v>0</v>
      </c>
      <c r="V17" s="94">
        <v>0</v>
      </c>
      <c r="W17" s="94"/>
      <c r="X17" s="94">
        <v>0</v>
      </c>
      <c r="Y17" s="94">
        <v>0</v>
      </c>
      <c r="Z17" s="94">
        <v>0</v>
      </c>
      <c r="AA17" s="94">
        <v>0</v>
      </c>
      <c r="AB17" s="116">
        <f t="shared" si="1"/>
        <v>10000000</v>
      </c>
    </row>
    <row r="18" spans="1:29" ht="39" thickBot="1" x14ac:dyDescent="0.25">
      <c r="A18" s="20" t="s">
        <v>170</v>
      </c>
      <c r="B18" s="117" t="s">
        <v>171</v>
      </c>
      <c r="C18" s="175" t="s">
        <v>172</v>
      </c>
      <c r="D18" s="21" t="s">
        <v>173</v>
      </c>
      <c r="E18" s="21" t="s">
        <v>19</v>
      </c>
      <c r="F18" s="115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114">
        <f t="shared" si="0"/>
        <v>0</v>
      </c>
      <c r="R18" s="133">
        <v>0</v>
      </c>
      <c r="S18" s="94">
        <v>0</v>
      </c>
      <c r="T18" s="94">
        <v>350000</v>
      </c>
      <c r="U18" s="94">
        <v>0</v>
      </c>
      <c r="V18" s="94">
        <v>0</v>
      </c>
      <c r="W18" s="94"/>
      <c r="X18" s="94">
        <v>0</v>
      </c>
      <c r="Y18" s="94">
        <v>0</v>
      </c>
      <c r="Z18" s="94">
        <v>0</v>
      </c>
      <c r="AA18" s="134">
        <v>0</v>
      </c>
      <c r="AB18" s="116">
        <f t="shared" si="1"/>
        <v>350000</v>
      </c>
    </row>
    <row r="19" spans="1:29" ht="25.5" x14ac:dyDescent="0.2">
      <c r="A19" s="20"/>
      <c r="B19" s="20"/>
      <c r="C19" s="176"/>
      <c r="D19" s="138" t="s">
        <v>174</v>
      </c>
      <c r="E19" s="138" t="s">
        <v>19</v>
      </c>
      <c r="F19" s="139">
        <f t="shared" ref="F19:V19" si="2">SUM(F3:F18)</f>
        <v>420604908</v>
      </c>
      <c r="G19" s="139">
        <f t="shared" si="2"/>
        <v>43760000</v>
      </c>
      <c r="H19" s="139">
        <f t="shared" si="2"/>
        <v>28095000</v>
      </c>
      <c r="I19" s="139">
        <f t="shared" si="2"/>
        <v>931810457</v>
      </c>
      <c r="J19" s="139">
        <f t="shared" si="2"/>
        <v>71060485</v>
      </c>
      <c r="K19" s="139">
        <f t="shared" si="2"/>
        <v>0</v>
      </c>
      <c r="L19" s="139">
        <f t="shared" si="2"/>
        <v>5310000</v>
      </c>
      <c r="M19" s="139">
        <f t="shared" si="2"/>
        <v>0</v>
      </c>
      <c r="N19" s="139">
        <f t="shared" si="2"/>
        <v>0</v>
      </c>
      <c r="O19" s="139">
        <f t="shared" si="2"/>
        <v>0</v>
      </c>
      <c r="P19" s="139">
        <f t="shared" si="2"/>
        <v>15425000</v>
      </c>
      <c r="Q19" s="140">
        <f t="shared" si="2"/>
        <v>1516065850</v>
      </c>
      <c r="R19" s="139">
        <f t="shared" si="2"/>
        <v>55290528</v>
      </c>
      <c r="S19" s="139">
        <f t="shared" si="2"/>
        <v>10729555</v>
      </c>
      <c r="T19" s="139">
        <f t="shared" si="2"/>
        <v>63168000</v>
      </c>
      <c r="U19" s="139">
        <f t="shared" si="2"/>
        <v>31000000</v>
      </c>
      <c r="V19" s="139">
        <f t="shared" si="2"/>
        <v>3000000</v>
      </c>
      <c r="W19" s="139">
        <f>SUM(W3:W18)</f>
        <v>15014733</v>
      </c>
      <c r="X19" s="139">
        <f>SUM(X3:X18)</f>
        <v>3500000</v>
      </c>
      <c r="Y19" s="139">
        <f>SUM(Y3:Y18)</f>
        <v>419158215</v>
      </c>
      <c r="Z19" s="139">
        <f>SUM(Z3:Z18)</f>
        <v>11394362</v>
      </c>
      <c r="AA19" s="139">
        <f>SUM(AA3:AA18)</f>
        <v>903810457</v>
      </c>
      <c r="AB19" s="141">
        <f>SUM(R19:AA19)</f>
        <v>1516065850</v>
      </c>
      <c r="AC19" s="142"/>
    </row>
    <row r="20" spans="1:29" ht="38.25" x14ac:dyDescent="0.2">
      <c r="A20" s="20" t="s">
        <v>15</v>
      </c>
      <c r="B20" s="20" t="s">
        <v>16</v>
      </c>
      <c r="C20" s="137" t="s">
        <v>17</v>
      </c>
      <c r="D20" s="131" t="s">
        <v>18</v>
      </c>
      <c r="E20" s="131" t="s">
        <v>19</v>
      </c>
      <c r="F20" s="115">
        <v>0</v>
      </c>
      <c r="G20" s="94">
        <v>0</v>
      </c>
      <c r="H20" s="94">
        <v>0</v>
      </c>
      <c r="I20" s="94">
        <v>0</v>
      </c>
      <c r="J20" s="94">
        <v>0</v>
      </c>
      <c r="K20" s="94">
        <v>132553448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114">
        <f>SUM(F20:P20)</f>
        <v>132553448</v>
      </c>
      <c r="R20" s="143">
        <v>0</v>
      </c>
      <c r="S20" s="24">
        <v>0</v>
      </c>
      <c r="T20" s="24">
        <v>0</v>
      </c>
      <c r="U20" s="24">
        <v>0</v>
      </c>
      <c r="V20" s="24">
        <v>0</v>
      </c>
      <c r="W20" s="24"/>
      <c r="X20" s="24">
        <v>0</v>
      </c>
      <c r="Y20" s="24">
        <v>0</v>
      </c>
      <c r="Z20" s="24">
        <v>0</v>
      </c>
      <c r="AA20" s="144">
        <v>0</v>
      </c>
      <c r="AB20" s="26">
        <f>SUM(R20:AA20)</f>
        <v>0</v>
      </c>
    </row>
    <row r="21" spans="1:29" ht="64.5" thickBot="1" x14ac:dyDescent="0.25">
      <c r="A21" s="20" t="s">
        <v>68</v>
      </c>
      <c r="B21" s="20" t="s">
        <v>69</v>
      </c>
      <c r="C21" s="137" t="s">
        <v>70</v>
      </c>
      <c r="D21" s="137" t="s">
        <v>71</v>
      </c>
      <c r="E21" s="137" t="s">
        <v>19</v>
      </c>
      <c r="F21" s="115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8000000</v>
      </c>
      <c r="Q21" s="114">
        <f t="shared" ref="Q21" si="3">SUM(F21:P21)</f>
        <v>8000000</v>
      </c>
      <c r="R21" s="143">
        <v>96565310</v>
      </c>
      <c r="S21" s="24">
        <v>19288138</v>
      </c>
      <c r="T21" s="24">
        <v>24700000</v>
      </c>
      <c r="U21" s="24">
        <v>0</v>
      </c>
      <c r="V21" s="24">
        <v>0</v>
      </c>
      <c r="W21" s="24"/>
      <c r="X21" s="24">
        <v>0</v>
      </c>
      <c r="Y21" s="24">
        <v>0</v>
      </c>
      <c r="Z21" s="24">
        <v>0</v>
      </c>
      <c r="AA21" s="144">
        <v>0</v>
      </c>
      <c r="AB21" s="26">
        <f>SUM(R21:AA21)</f>
        <v>140553448</v>
      </c>
    </row>
    <row r="22" spans="1:29" ht="25.5" x14ac:dyDescent="0.2">
      <c r="A22" s="20"/>
      <c r="B22" s="20"/>
      <c r="C22" s="176"/>
      <c r="D22" s="138" t="s">
        <v>72</v>
      </c>
      <c r="E22" s="138" t="s">
        <v>19</v>
      </c>
      <c r="F22" s="139">
        <f t="shared" ref="F22:V22" si="4">SUM(F20:F21)</f>
        <v>0</v>
      </c>
      <c r="G22" s="139">
        <f t="shared" si="4"/>
        <v>0</v>
      </c>
      <c r="H22" s="139">
        <f t="shared" si="4"/>
        <v>0</v>
      </c>
      <c r="I22" s="139">
        <f t="shared" si="4"/>
        <v>0</v>
      </c>
      <c r="J22" s="139">
        <f t="shared" si="4"/>
        <v>0</v>
      </c>
      <c r="K22" s="139">
        <f t="shared" si="4"/>
        <v>132553448</v>
      </c>
      <c r="L22" s="139">
        <f t="shared" si="4"/>
        <v>0</v>
      </c>
      <c r="M22" s="139">
        <f t="shared" si="4"/>
        <v>0</v>
      </c>
      <c r="N22" s="139">
        <f t="shared" si="4"/>
        <v>0</v>
      </c>
      <c r="O22" s="139">
        <f t="shared" si="4"/>
        <v>0</v>
      </c>
      <c r="P22" s="139">
        <f t="shared" si="4"/>
        <v>8000000</v>
      </c>
      <c r="Q22" s="140">
        <f t="shared" si="4"/>
        <v>140553448</v>
      </c>
      <c r="R22" s="139">
        <f t="shared" si="4"/>
        <v>96565310</v>
      </c>
      <c r="S22" s="145">
        <f t="shared" si="4"/>
        <v>19288138</v>
      </c>
      <c r="T22" s="145">
        <f t="shared" si="4"/>
        <v>24700000</v>
      </c>
      <c r="U22" s="145">
        <f t="shared" si="4"/>
        <v>0</v>
      </c>
      <c r="V22" s="145">
        <f t="shared" si="4"/>
        <v>0</v>
      </c>
      <c r="W22" s="145"/>
      <c r="X22" s="145">
        <f>SUM(X20:X21)</f>
        <v>0</v>
      </c>
      <c r="Y22" s="145">
        <f>SUM(Y20:Y21)</f>
        <v>0</v>
      </c>
      <c r="Z22" s="145">
        <f>SUM(Z20:Z21)</f>
        <v>0</v>
      </c>
      <c r="AA22" s="145">
        <f>SUM(AA20:AA21)</f>
        <v>0</v>
      </c>
      <c r="AB22" s="146">
        <f>SUM(AB20:AB21)</f>
        <v>140553448</v>
      </c>
    </row>
    <row r="23" spans="1:29" ht="13.5" thickBot="1" x14ac:dyDescent="0.25">
      <c r="A23" s="121"/>
      <c r="B23" s="121"/>
      <c r="C23" s="121"/>
      <c r="D23" s="121"/>
      <c r="E23" s="121"/>
      <c r="Q23" s="121"/>
      <c r="AB23" s="121"/>
    </row>
    <row r="24" spans="1:29" x14ac:dyDescent="0.2">
      <c r="A24" s="20"/>
      <c r="B24" s="20"/>
      <c r="C24" s="235" t="s">
        <v>1</v>
      </c>
      <c r="D24" s="236"/>
      <c r="E24" s="149"/>
      <c r="F24" s="232" t="s">
        <v>57</v>
      </c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5"/>
      <c r="R24" s="233" t="s">
        <v>2</v>
      </c>
      <c r="S24" s="199"/>
      <c r="T24" s="199"/>
      <c r="U24" s="234"/>
      <c r="V24" s="234"/>
      <c r="W24" s="234"/>
      <c r="X24" s="234"/>
      <c r="Y24" s="234"/>
      <c r="Z24" s="234"/>
      <c r="AA24" s="234"/>
      <c r="AB24" s="200"/>
    </row>
    <row r="25" spans="1:29" s="130" customFormat="1" ht="51" x14ac:dyDescent="0.2">
      <c r="A25" s="20"/>
      <c r="B25" s="20"/>
      <c r="C25" s="174" t="s">
        <v>3</v>
      </c>
      <c r="D25" s="122" t="s">
        <v>4</v>
      </c>
      <c r="E25" s="122"/>
      <c r="F25" s="123" t="s">
        <v>58</v>
      </c>
      <c r="G25" s="124" t="s">
        <v>59</v>
      </c>
      <c r="H25" s="124" t="s">
        <v>60</v>
      </c>
      <c r="I25" s="124" t="s">
        <v>61</v>
      </c>
      <c r="J25" s="124" t="s">
        <v>62</v>
      </c>
      <c r="K25" s="124" t="s">
        <v>63</v>
      </c>
      <c r="L25" s="124" t="s">
        <v>64</v>
      </c>
      <c r="M25" s="124" t="s">
        <v>65</v>
      </c>
      <c r="N25" s="124" t="s">
        <v>66</v>
      </c>
      <c r="O25" s="124" t="s">
        <v>67</v>
      </c>
      <c r="P25" s="124" t="s">
        <v>5</v>
      </c>
      <c r="Q25" s="125" t="s">
        <v>14</v>
      </c>
      <c r="R25" s="126" t="s">
        <v>6</v>
      </c>
      <c r="S25" s="127" t="s">
        <v>7</v>
      </c>
      <c r="T25" s="127" t="s">
        <v>8</v>
      </c>
      <c r="U25" s="128" t="s">
        <v>9</v>
      </c>
      <c r="V25" s="128" t="s">
        <v>10</v>
      </c>
      <c r="W25" s="128" t="s">
        <v>192</v>
      </c>
      <c r="X25" s="128" t="s">
        <v>11</v>
      </c>
      <c r="Y25" s="128" t="s">
        <v>123</v>
      </c>
      <c r="Z25" s="128" t="s">
        <v>13</v>
      </c>
      <c r="AA25" s="128" t="s">
        <v>35</v>
      </c>
      <c r="AB25" s="129" t="s">
        <v>14</v>
      </c>
    </row>
    <row r="26" spans="1:29" s="130" customFormat="1" ht="38.25" x14ac:dyDescent="0.2">
      <c r="A26" s="20" t="s">
        <v>15</v>
      </c>
      <c r="B26" s="20" t="s">
        <v>16</v>
      </c>
      <c r="C26" s="177" t="s">
        <v>17</v>
      </c>
      <c r="D26" s="147" t="s">
        <v>18</v>
      </c>
      <c r="E26" s="148" t="s">
        <v>19</v>
      </c>
      <c r="F26" s="115">
        <v>0</v>
      </c>
      <c r="G26" s="94">
        <v>0</v>
      </c>
      <c r="H26" s="94">
        <v>0</v>
      </c>
      <c r="I26" s="14">
        <v>50000000</v>
      </c>
      <c r="J26" s="94">
        <v>0</v>
      </c>
      <c r="K26" s="94">
        <v>100000000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114">
        <f>SUM(F26:P26)</f>
        <v>150000000</v>
      </c>
      <c r="R26" s="143">
        <v>0</v>
      </c>
      <c r="S26" s="24">
        <v>0</v>
      </c>
      <c r="T26" s="24">
        <v>0</v>
      </c>
      <c r="U26" s="24">
        <v>0</v>
      </c>
      <c r="V26" s="24">
        <v>0</v>
      </c>
      <c r="W26" s="24"/>
      <c r="X26" s="24">
        <v>0</v>
      </c>
      <c r="Y26" s="24">
        <v>0</v>
      </c>
      <c r="Z26" s="24">
        <v>0</v>
      </c>
      <c r="AA26" s="144">
        <v>0</v>
      </c>
      <c r="AB26" s="26">
        <f t="shared" ref="AB26:AB37" si="5">SUM(R26:AA26)</f>
        <v>0</v>
      </c>
    </row>
    <row r="27" spans="1:29" ht="51" x14ac:dyDescent="0.2">
      <c r="A27" s="20" t="s">
        <v>76</v>
      </c>
      <c r="B27" s="20" t="s">
        <v>77</v>
      </c>
      <c r="C27" s="137" t="s">
        <v>78</v>
      </c>
      <c r="D27" s="137" t="s">
        <v>79</v>
      </c>
      <c r="E27" s="148" t="s">
        <v>19</v>
      </c>
      <c r="F27" s="115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23">
        <v>18805000</v>
      </c>
      <c r="Q27" s="114">
        <f>SUM(F27:P27)</f>
        <v>18805000</v>
      </c>
      <c r="R27" s="16">
        <v>14156000</v>
      </c>
      <c r="S27" s="16">
        <v>2760420</v>
      </c>
      <c r="T27" s="16">
        <v>12392000</v>
      </c>
      <c r="U27" s="24">
        <v>0</v>
      </c>
      <c r="V27" s="24">
        <v>0</v>
      </c>
      <c r="W27" s="24"/>
      <c r="X27" s="24">
        <v>0</v>
      </c>
      <c r="Y27" s="24">
        <v>0</v>
      </c>
      <c r="Z27" s="24">
        <v>0</v>
      </c>
      <c r="AA27" s="144">
        <v>0</v>
      </c>
      <c r="AB27" s="26">
        <f t="shared" si="5"/>
        <v>29308420</v>
      </c>
    </row>
    <row r="28" spans="1:29" ht="25.5" x14ac:dyDescent="0.2">
      <c r="A28" s="20" t="s">
        <v>80</v>
      </c>
      <c r="B28" s="20" t="s">
        <v>81</v>
      </c>
      <c r="C28" s="137" t="s">
        <v>82</v>
      </c>
      <c r="D28" s="131" t="s">
        <v>178</v>
      </c>
      <c r="E28" s="131" t="s">
        <v>19</v>
      </c>
      <c r="F28" s="115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23">
        <v>1969000</v>
      </c>
      <c r="Q28" s="114">
        <f t="shared" ref="Q28:Q37" si="6">SUM(F28:P28)</f>
        <v>1969000</v>
      </c>
      <c r="R28" s="16">
        <v>9412500</v>
      </c>
      <c r="S28" s="16">
        <v>1826078</v>
      </c>
      <c r="T28" s="16">
        <v>2966000</v>
      </c>
      <c r="U28" s="24">
        <v>0</v>
      </c>
      <c r="V28" s="24">
        <v>0</v>
      </c>
      <c r="W28" s="24"/>
      <c r="X28" s="24">
        <v>0</v>
      </c>
      <c r="Y28" s="24">
        <v>0</v>
      </c>
      <c r="Z28" s="24">
        <v>0</v>
      </c>
      <c r="AA28" s="144">
        <v>0</v>
      </c>
      <c r="AB28" s="26">
        <f t="shared" si="5"/>
        <v>14204578</v>
      </c>
    </row>
    <row r="29" spans="1:29" ht="63.75" x14ac:dyDescent="0.2">
      <c r="A29" s="20" t="s">
        <v>84</v>
      </c>
      <c r="B29" s="20" t="s">
        <v>85</v>
      </c>
      <c r="C29" s="137" t="s">
        <v>86</v>
      </c>
      <c r="D29" s="131" t="s">
        <v>87</v>
      </c>
      <c r="E29" s="131" t="s">
        <v>19</v>
      </c>
      <c r="F29" s="115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23">
        <v>0</v>
      </c>
      <c r="Q29" s="114">
        <f t="shared" si="6"/>
        <v>0</v>
      </c>
      <c r="R29" s="16">
        <v>0</v>
      </c>
      <c r="S29" s="16">
        <v>0</v>
      </c>
      <c r="T29" s="16">
        <v>1000000</v>
      </c>
      <c r="U29" s="24">
        <v>0</v>
      </c>
      <c r="V29" s="24">
        <v>0</v>
      </c>
      <c r="W29" s="24"/>
      <c r="X29" s="24">
        <v>0</v>
      </c>
      <c r="Y29" s="24">
        <v>0</v>
      </c>
      <c r="Z29" s="24">
        <v>0</v>
      </c>
      <c r="AA29" s="144">
        <v>0</v>
      </c>
      <c r="AB29" s="26">
        <f t="shared" si="5"/>
        <v>1000000</v>
      </c>
    </row>
    <row r="30" spans="1:29" ht="114.75" x14ac:dyDescent="0.2">
      <c r="A30" s="20" t="s">
        <v>84</v>
      </c>
      <c r="B30" s="20" t="s">
        <v>88</v>
      </c>
      <c r="C30" s="137" t="s">
        <v>89</v>
      </c>
      <c r="D30" s="131" t="s">
        <v>184</v>
      </c>
      <c r="E30" s="131" t="s">
        <v>19</v>
      </c>
      <c r="F30" s="115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23">
        <v>29600000</v>
      </c>
      <c r="Q30" s="114">
        <f t="shared" si="6"/>
        <v>29600000</v>
      </c>
      <c r="R30" s="16">
        <v>14651500</v>
      </c>
      <c r="S30" s="16">
        <v>2857043</v>
      </c>
      <c r="T30" s="16">
        <v>2145000</v>
      </c>
      <c r="U30" s="24">
        <v>0</v>
      </c>
      <c r="V30" s="24">
        <v>0</v>
      </c>
      <c r="W30" s="24"/>
      <c r="X30" s="24">
        <v>0</v>
      </c>
      <c r="Y30" s="24">
        <v>0</v>
      </c>
      <c r="Z30" s="24">
        <v>0</v>
      </c>
      <c r="AA30" s="144">
        <v>0</v>
      </c>
      <c r="AB30" s="26">
        <f t="shared" si="5"/>
        <v>19653543</v>
      </c>
    </row>
    <row r="31" spans="1:29" ht="51" x14ac:dyDescent="0.2">
      <c r="A31" s="20" t="s">
        <v>91</v>
      </c>
      <c r="B31" s="20" t="s">
        <v>92</v>
      </c>
      <c r="C31" s="137" t="s">
        <v>93</v>
      </c>
      <c r="D31" s="131" t="s">
        <v>179</v>
      </c>
      <c r="E31" s="131" t="s">
        <v>19</v>
      </c>
      <c r="F31" s="115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23">
        <v>1000000</v>
      </c>
      <c r="Q31" s="114">
        <f t="shared" si="6"/>
        <v>1000000</v>
      </c>
      <c r="R31" s="16">
        <v>4356000</v>
      </c>
      <c r="S31" s="16">
        <v>850000</v>
      </c>
      <c r="T31" s="16">
        <v>3043000</v>
      </c>
      <c r="U31" s="24">
        <v>0</v>
      </c>
      <c r="V31" s="24">
        <v>0</v>
      </c>
      <c r="W31" s="24"/>
      <c r="X31" s="24">
        <v>0</v>
      </c>
      <c r="Y31" s="24">
        <v>0</v>
      </c>
      <c r="Z31" s="24">
        <v>0</v>
      </c>
      <c r="AA31" s="144">
        <v>0</v>
      </c>
      <c r="AB31" s="26">
        <f t="shared" si="5"/>
        <v>8249000</v>
      </c>
    </row>
    <row r="32" spans="1:29" ht="25.5" x14ac:dyDescent="0.2">
      <c r="A32" s="20" t="s">
        <v>95</v>
      </c>
      <c r="B32" s="20" t="s">
        <v>96</v>
      </c>
      <c r="C32" s="137" t="s">
        <v>97</v>
      </c>
      <c r="D32" s="137" t="s">
        <v>98</v>
      </c>
      <c r="E32" s="137" t="s">
        <v>19</v>
      </c>
      <c r="F32" s="115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23">
        <v>1265000</v>
      </c>
      <c r="Q32" s="114">
        <f t="shared" si="6"/>
        <v>1265000</v>
      </c>
      <c r="R32" s="16">
        <v>21845709</v>
      </c>
      <c r="S32" s="16">
        <v>6233488</v>
      </c>
      <c r="T32" s="16">
        <v>11000000</v>
      </c>
      <c r="U32" s="24">
        <v>0</v>
      </c>
      <c r="V32" s="24">
        <v>0</v>
      </c>
      <c r="W32" s="24"/>
      <c r="X32" s="24">
        <v>0</v>
      </c>
      <c r="Y32" s="24">
        <v>0</v>
      </c>
      <c r="Z32" s="24">
        <v>0</v>
      </c>
      <c r="AA32" s="144">
        <v>0</v>
      </c>
      <c r="AB32" s="26">
        <f t="shared" si="5"/>
        <v>39079197</v>
      </c>
    </row>
    <row r="33" spans="1:28" ht="25.5" x14ac:dyDescent="0.2">
      <c r="A33" s="20" t="s">
        <v>99</v>
      </c>
      <c r="B33" s="20" t="s">
        <v>100</v>
      </c>
      <c r="C33" s="137" t="s">
        <v>101</v>
      </c>
      <c r="D33" s="131" t="s">
        <v>102</v>
      </c>
      <c r="E33" s="131" t="s">
        <v>19</v>
      </c>
      <c r="F33" s="115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23">
        <v>1000000</v>
      </c>
      <c r="Q33" s="114">
        <f t="shared" si="6"/>
        <v>1000000</v>
      </c>
      <c r="R33" s="16">
        <v>3273000</v>
      </c>
      <c r="S33" s="16">
        <v>642915</v>
      </c>
      <c r="T33" s="16">
        <v>778000</v>
      </c>
      <c r="U33" s="24">
        <v>0</v>
      </c>
      <c r="V33" s="24">
        <v>0</v>
      </c>
      <c r="W33" s="24"/>
      <c r="X33" s="24">
        <v>0</v>
      </c>
      <c r="Y33" s="24">
        <v>0</v>
      </c>
      <c r="Z33" s="24">
        <v>0</v>
      </c>
      <c r="AA33" s="144">
        <v>0</v>
      </c>
      <c r="AB33" s="26">
        <f t="shared" si="5"/>
        <v>4693915</v>
      </c>
    </row>
    <row r="34" spans="1:28" ht="38.25" x14ac:dyDescent="0.2">
      <c r="A34" s="20" t="s">
        <v>104</v>
      </c>
      <c r="B34" s="20" t="s">
        <v>105</v>
      </c>
      <c r="C34" s="137" t="s">
        <v>106</v>
      </c>
      <c r="D34" s="131" t="s">
        <v>107</v>
      </c>
      <c r="E34" s="131" t="s">
        <v>19</v>
      </c>
      <c r="F34" s="115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23">
        <v>43057734</v>
      </c>
      <c r="Q34" s="114">
        <f t="shared" si="6"/>
        <v>43057734</v>
      </c>
      <c r="R34" s="16">
        <v>62703619</v>
      </c>
      <c r="S34" s="16">
        <v>6471790</v>
      </c>
      <c r="T34" s="16">
        <v>410000</v>
      </c>
      <c r="U34" s="24">
        <v>0</v>
      </c>
      <c r="V34" s="24">
        <v>0</v>
      </c>
      <c r="W34" s="24"/>
      <c r="X34" s="24">
        <v>0</v>
      </c>
      <c r="Y34" s="24">
        <v>0</v>
      </c>
      <c r="Z34" s="24">
        <v>0</v>
      </c>
      <c r="AA34" s="144">
        <v>0</v>
      </c>
      <c r="AB34" s="26">
        <f t="shared" si="5"/>
        <v>69585409</v>
      </c>
    </row>
    <row r="35" spans="1:28" ht="38.25" x14ac:dyDescent="0.2">
      <c r="A35" s="20" t="s">
        <v>108</v>
      </c>
      <c r="B35" s="20" t="s">
        <v>109</v>
      </c>
      <c r="C35" s="137" t="s">
        <v>110</v>
      </c>
      <c r="D35" s="131" t="s">
        <v>111</v>
      </c>
      <c r="E35" s="131" t="s">
        <v>19</v>
      </c>
      <c r="F35" s="115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23">
        <v>5000000</v>
      </c>
      <c r="Q35" s="114">
        <f t="shared" si="6"/>
        <v>5000000</v>
      </c>
      <c r="R35" s="16">
        <v>0</v>
      </c>
      <c r="S35" s="16">
        <v>0</v>
      </c>
      <c r="T35" s="16">
        <v>32000</v>
      </c>
      <c r="U35" s="24">
        <v>0</v>
      </c>
      <c r="V35" s="24">
        <v>0</v>
      </c>
      <c r="W35" s="24"/>
      <c r="X35" s="24">
        <v>0</v>
      </c>
      <c r="Y35" s="24">
        <v>0</v>
      </c>
      <c r="Z35" s="24">
        <v>0</v>
      </c>
      <c r="AA35" s="144">
        <v>0</v>
      </c>
      <c r="AB35" s="26">
        <f t="shared" si="5"/>
        <v>32000</v>
      </c>
    </row>
    <row r="36" spans="1:28" ht="51" x14ac:dyDescent="0.2">
      <c r="A36" s="20" t="s">
        <v>112</v>
      </c>
      <c r="B36" s="20" t="s">
        <v>113</v>
      </c>
      <c r="C36" s="137" t="s">
        <v>114</v>
      </c>
      <c r="D36" s="131" t="s">
        <v>115</v>
      </c>
      <c r="E36" s="131" t="s">
        <v>19</v>
      </c>
      <c r="F36" s="115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23">
        <v>0</v>
      </c>
      <c r="Q36" s="114">
        <f t="shared" si="6"/>
        <v>0</v>
      </c>
      <c r="R36" s="16">
        <v>0</v>
      </c>
      <c r="S36" s="16">
        <v>0</v>
      </c>
      <c r="T36" s="16">
        <v>250000</v>
      </c>
      <c r="U36" s="24">
        <v>0</v>
      </c>
      <c r="V36" s="24">
        <v>0</v>
      </c>
      <c r="W36" s="24"/>
      <c r="X36" s="24">
        <v>0</v>
      </c>
      <c r="Y36" s="24">
        <v>0</v>
      </c>
      <c r="Z36" s="24">
        <v>0</v>
      </c>
      <c r="AA36" s="144">
        <v>0</v>
      </c>
      <c r="AB36" s="26">
        <f t="shared" si="5"/>
        <v>250000</v>
      </c>
    </row>
    <row r="37" spans="1:28" ht="26.25" thickBot="1" x14ac:dyDescent="0.25">
      <c r="A37" s="20" t="s">
        <v>116</v>
      </c>
      <c r="B37" s="20" t="s">
        <v>117</v>
      </c>
      <c r="C37" s="137" t="s">
        <v>166</v>
      </c>
      <c r="D37" s="131" t="s">
        <v>118</v>
      </c>
      <c r="E37" s="131" t="s">
        <v>19</v>
      </c>
      <c r="F37" s="115">
        <v>0</v>
      </c>
      <c r="G37" s="94">
        <v>0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v>0</v>
      </c>
      <c r="O37" s="94">
        <v>0</v>
      </c>
      <c r="P37" s="23">
        <v>33000000</v>
      </c>
      <c r="Q37" s="114">
        <f t="shared" si="6"/>
        <v>33000000</v>
      </c>
      <c r="R37" s="16">
        <v>24631500</v>
      </c>
      <c r="S37" s="16">
        <v>4800000</v>
      </c>
      <c r="T37" s="16">
        <v>69209172</v>
      </c>
      <c r="U37" s="24">
        <v>0</v>
      </c>
      <c r="V37" s="24">
        <v>0</v>
      </c>
      <c r="W37" s="24"/>
      <c r="X37" s="24">
        <v>0</v>
      </c>
      <c r="Y37" s="24">
        <v>0</v>
      </c>
      <c r="Z37" s="24">
        <v>0</v>
      </c>
      <c r="AA37" s="144">
        <v>0</v>
      </c>
      <c r="AB37" s="26">
        <f t="shared" si="5"/>
        <v>98640672</v>
      </c>
    </row>
    <row r="38" spans="1:28" x14ac:dyDescent="0.2">
      <c r="A38" s="20"/>
      <c r="B38" s="20"/>
      <c r="C38" s="176"/>
      <c r="D38" s="138" t="s">
        <v>119</v>
      </c>
      <c r="E38" s="138" t="s">
        <v>19</v>
      </c>
      <c r="F38" s="139">
        <f t="shared" ref="F38:V38" si="7">SUM(F27:F37)+F26</f>
        <v>0</v>
      </c>
      <c r="G38" s="139">
        <f t="shared" si="7"/>
        <v>0</v>
      </c>
      <c r="H38" s="139">
        <f t="shared" si="7"/>
        <v>0</v>
      </c>
      <c r="I38" s="139">
        <f t="shared" si="7"/>
        <v>50000000</v>
      </c>
      <c r="J38" s="139">
        <f t="shared" si="7"/>
        <v>0</v>
      </c>
      <c r="K38" s="139">
        <f t="shared" si="7"/>
        <v>100000000</v>
      </c>
      <c r="L38" s="139">
        <f t="shared" si="7"/>
        <v>0</v>
      </c>
      <c r="M38" s="139">
        <f t="shared" si="7"/>
        <v>0</v>
      </c>
      <c r="N38" s="139">
        <f t="shared" si="7"/>
        <v>0</v>
      </c>
      <c r="O38" s="139">
        <f t="shared" si="7"/>
        <v>0</v>
      </c>
      <c r="P38" s="139">
        <f t="shared" si="7"/>
        <v>134696734</v>
      </c>
      <c r="Q38" s="140">
        <f t="shared" si="7"/>
        <v>284696734</v>
      </c>
      <c r="R38" s="139">
        <f t="shared" si="7"/>
        <v>155029828</v>
      </c>
      <c r="S38" s="139">
        <f t="shared" si="7"/>
        <v>26441734</v>
      </c>
      <c r="T38" s="139">
        <f t="shared" si="7"/>
        <v>103225172</v>
      </c>
      <c r="U38" s="139">
        <f t="shared" si="7"/>
        <v>0</v>
      </c>
      <c r="V38" s="139">
        <f t="shared" si="7"/>
        <v>0</v>
      </c>
      <c r="W38" s="139"/>
      <c r="X38" s="139">
        <f>SUM(X27:X37)+X26</f>
        <v>0</v>
      </c>
      <c r="Y38" s="139">
        <f>SUM(Y27:Y37)+Y26</f>
        <v>0</v>
      </c>
      <c r="Z38" s="139">
        <f>SUM(Z27:Z37)+Z26</f>
        <v>0</v>
      </c>
      <c r="AA38" s="139">
        <f>SUM(AA27:AA37)+AA26</f>
        <v>0</v>
      </c>
      <c r="AB38" s="146">
        <f>SUM(AB27:AB37)+AB26</f>
        <v>284696734</v>
      </c>
    </row>
    <row r="39" spans="1:28" ht="38.25" x14ac:dyDescent="0.2">
      <c r="A39" s="20" t="s">
        <v>15</v>
      </c>
      <c r="B39" s="20" t="s">
        <v>16</v>
      </c>
      <c r="C39" s="137" t="s">
        <v>17</v>
      </c>
      <c r="D39" s="131" t="s">
        <v>18</v>
      </c>
      <c r="E39" s="131" t="s">
        <v>19</v>
      </c>
      <c r="F39" s="150">
        <v>0</v>
      </c>
      <c r="G39" s="151">
        <v>0</v>
      </c>
      <c r="H39" s="151">
        <v>0</v>
      </c>
      <c r="I39" s="151">
        <v>0</v>
      </c>
      <c r="J39" s="151">
        <v>0</v>
      </c>
      <c r="K39" s="94">
        <v>139486770</v>
      </c>
      <c r="L39" s="94">
        <v>0</v>
      </c>
      <c r="M39" s="94">
        <v>0</v>
      </c>
      <c r="N39" s="94">
        <v>0</v>
      </c>
      <c r="O39" s="94">
        <v>0</v>
      </c>
      <c r="P39" s="94">
        <v>0</v>
      </c>
      <c r="Q39" s="114">
        <f>SUM(F39:P39)</f>
        <v>139486770</v>
      </c>
      <c r="R39" s="143">
        <v>0</v>
      </c>
      <c r="S39" s="24">
        <v>0</v>
      </c>
      <c r="T39" s="24">
        <v>0</v>
      </c>
      <c r="U39" s="24">
        <v>0</v>
      </c>
      <c r="V39" s="24">
        <v>0</v>
      </c>
      <c r="W39" s="24"/>
      <c r="X39" s="24">
        <v>0</v>
      </c>
      <c r="Y39" s="24">
        <v>0</v>
      </c>
      <c r="Z39" s="25">
        <v>0</v>
      </c>
      <c r="AA39" s="152">
        <v>0</v>
      </c>
      <c r="AB39" s="26">
        <f>SUM(R39:AA39)</f>
        <v>0</v>
      </c>
    </row>
    <row r="40" spans="1:28" ht="39" thickBot="1" x14ac:dyDescent="0.25">
      <c r="A40" s="20" t="s">
        <v>51</v>
      </c>
      <c r="B40" s="20" t="s">
        <v>52</v>
      </c>
      <c r="C40" s="137" t="s">
        <v>180</v>
      </c>
      <c r="D40" s="131" t="s">
        <v>53</v>
      </c>
      <c r="E40" s="131" t="s">
        <v>19</v>
      </c>
      <c r="F40" s="150">
        <v>0</v>
      </c>
      <c r="G40" s="151">
        <v>0</v>
      </c>
      <c r="H40" s="151">
        <v>0</v>
      </c>
      <c r="I40" s="151">
        <v>0</v>
      </c>
      <c r="J40" s="151">
        <v>0</v>
      </c>
      <c r="K40" s="94">
        <v>0</v>
      </c>
      <c r="L40" s="94">
        <v>0</v>
      </c>
      <c r="M40" s="94">
        <v>0</v>
      </c>
      <c r="N40" s="94">
        <v>0</v>
      </c>
      <c r="O40" s="94">
        <v>0</v>
      </c>
      <c r="P40" s="94">
        <v>0</v>
      </c>
      <c r="Q40" s="114">
        <f>SUM(F40:P40)</f>
        <v>0</v>
      </c>
      <c r="R40" s="143">
        <v>105920079</v>
      </c>
      <c r="S40" s="24">
        <v>21233691</v>
      </c>
      <c r="T40" s="24">
        <v>12333000</v>
      </c>
      <c r="U40" s="24">
        <v>0</v>
      </c>
      <c r="V40" s="24">
        <v>0</v>
      </c>
      <c r="W40" s="24"/>
      <c r="X40" s="24">
        <v>0</v>
      </c>
      <c r="Y40" s="24">
        <v>0</v>
      </c>
      <c r="Z40" s="25">
        <v>0</v>
      </c>
      <c r="AA40" s="152">
        <v>0</v>
      </c>
      <c r="AB40" s="26">
        <f>SUM(R40:AA40)</f>
        <v>139486770</v>
      </c>
    </row>
    <row r="41" spans="1:28" ht="25.5" x14ac:dyDescent="0.2">
      <c r="A41" s="20"/>
      <c r="B41" s="20"/>
      <c r="C41" s="176"/>
      <c r="D41" s="138" t="s">
        <v>54</v>
      </c>
      <c r="E41" s="138" t="s">
        <v>19</v>
      </c>
      <c r="F41" s="139">
        <f t="shared" ref="F41:V41" si="8">SUM(F39:F40)</f>
        <v>0</v>
      </c>
      <c r="G41" s="139">
        <f t="shared" si="8"/>
        <v>0</v>
      </c>
      <c r="H41" s="139">
        <f t="shared" si="8"/>
        <v>0</v>
      </c>
      <c r="I41" s="139">
        <f t="shared" si="8"/>
        <v>0</v>
      </c>
      <c r="J41" s="139">
        <f t="shared" si="8"/>
        <v>0</v>
      </c>
      <c r="K41" s="139">
        <f t="shared" si="8"/>
        <v>139486770</v>
      </c>
      <c r="L41" s="139">
        <f t="shared" si="8"/>
        <v>0</v>
      </c>
      <c r="M41" s="139">
        <f t="shared" si="8"/>
        <v>0</v>
      </c>
      <c r="N41" s="139">
        <f t="shared" si="8"/>
        <v>0</v>
      </c>
      <c r="O41" s="139">
        <f t="shared" si="8"/>
        <v>0</v>
      </c>
      <c r="P41" s="139">
        <f t="shared" si="8"/>
        <v>0</v>
      </c>
      <c r="Q41" s="140">
        <f t="shared" si="8"/>
        <v>139486770</v>
      </c>
      <c r="R41" s="139">
        <f t="shared" si="8"/>
        <v>105920079</v>
      </c>
      <c r="S41" s="145">
        <f t="shared" si="8"/>
        <v>21233691</v>
      </c>
      <c r="T41" s="145">
        <f t="shared" si="8"/>
        <v>12333000</v>
      </c>
      <c r="U41" s="145">
        <f t="shared" si="8"/>
        <v>0</v>
      </c>
      <c r="V41" s="145">
        <f t="shared" si="8"/>
        <v>0</v>
      </c>
      <c r="W41" s="145"/>
      <c r="X41" s="145">
        <f>SUM(X39:X40)</f>
        <v>0</v>
      </c>
      <c r="Y41" s="145">
        <f>SUM(Y39:Y40)</f>
        <v>0</v>
      </c>
      <c r="Z41" s="145">
        <f>SUM(Z39:Z40)</f>
        <v>0</v>
      </c>
      <c r="AA41" s="145">
        <f>SUM(AA39:AA40)</f>
        <v>0</v>
      </c>
      <c r="AB41" s="146">
        <f>SUM(AB39:AB40)</f>
        <v>139486770</v>
      </c>
    </row>
    <row r="42" spans="1:28" ht="38.25" x14ac:dyDescent="0.2">
      <c r="A42" s="20" t="s">
        <v>15</v>
      </c>
      <c r="B42" s="20" t="s">
        <v>16</v>
      </c>
      <c r="C42" s="137" t="s">
        <v>17</v>
      </c>
      <c r="D42" s="131" t="s">
        <v>18</v>
      </c>
      <c r="E42" s="131" t="s">
        <v>19</v>
      </c>
      <c r="F42" s="150">
        <v>0</v>
      </c>
      <c r="G42" s="151">
        <v>0</v>
      </c>
      <c r="H42" s="151">
        <v>0</v>
      </c>
      <c r="I42" s="151">
        <v>0</v>
      </c>
      <c r="J42" s="151">
        <v>0</v>
      </c>
      <c r="K42" s="94">
        <v>21661672</v>
      </c>
      <c r="L42" s="94">
        <v>0</v>
      </c>
      <c r="M42" s="94">
        <v>0</v>
      </c>
      <c r="N42" s="94">
        <v>0</v>
      </c>
      <c r="O42" s="94">
        <v>0</v>
      </c>
      <c r="P42" s="94">
        <v>0</v>
      </c>
      <c r="Q42" s="114">
        <f>SUM(F42:P42)</f>
        <v>21661672</v>
      </c>
      <c r="R42" s="143">
        <v>0</v>
      </c>
      <c r="S42" s="24">
        <v>0</v>
      </c>
      <c r="T42" s="24">
        <v>0</v>
      </c>
      <c r="U42" s="24">
        <v>0</v>
      </c>
      <c r="V42" s="24">
        <v>0</v>
      </c>
      <c r="W42" s="24"/>
      <c r="X42" s="24">
        <v>0</v>
      </c>
      <c r="Y42" s="24">
        <v>0</v>
      </c>
      <c r="Z42" s="25">
        <v>0</v>
      </c>
      <c r="AA42" s="152">
        <v>0</v>
      </c>
      <c r="AB42" s="26">
        <f>SUM(R42:AA42)</f>
        <v>0</v>
      </c>
    </row>
    <row r="43" spans="1:28" ht="25.5" x14ac:dyDescent="0.2">
      <c r="A43" s="20" t="s">
        <v>20</v>
      </c>
      <c r="B43" s="20" t="s">
        <v>21</v>
      </c>
      <c r="C43" s="137" t="s">
        <v>22</v>
      </c>
      <c r="D43" s="131" t="s">
        <v>23</v>
      </c>
      <c r="E43" s="131" t="s">
        <v>19</v>
      </c>
      <c r="F43" s="150">
        <v>0</v>
      </c>
      <c r="G43" s="151">
        <v>0</v>
      </c>
      <c r="H43" s="151">
        <v>0</v>
      </c>
      <c r="I43" s="151">
        <v>0</v>
      </c>
      <c r="J43" s="151">
        <v>0</v>
      </c>
      <c r="K43" s="94">
        <v>0</v>
      </c>
      <c r="L43" s="94">
        <v>0</v>
      </c>
      <c r="M43" s="94">
        <v>0</v>
      </c>
      <c r="N43" s="94">
        <v>0</v>
      </c>
      <c r="O43" s="94">
        <v>0</v>
      </c>
      <c r="P43" s="94">
        <v>0</v>
      </c>
      <c r="Q43" s="114">
        <f>SUM(F43:P43)</f>
        <v>0</v>
      </c>
      <c r="R43" s="143">
        <v>10195733</v>
      </c>
      <c r="S43" s="24">
        <v>2010991</v>
      </c>
      <c r="T43" s="24">
        <v>4755000</v>
      </c>
      <c r="U43" s="24">
        <v>0</v>
      </c>
      <c r="V43" s="24">
        <v>0</v>
      </c>
      <c r="W43" s="24"/>
      <c r="X43" s="24">
        <v>0</v>
      </c>
      <c r="Y43" s="24">
        <v>0</v>
      </c>
      <c r="Z43" s="25">
        <v>0</v>
      </c>
      <c r="AA43" s="152">
        <v>0</v>
      </c>
      <c r="AB43" s="26">
        <f>SUM(R43:AA43)</f>
        <v>16961724</v>
      </c>
    </row>
    <row r="44" spans="1:28" ht="26.25" thickBot="1" x14ac:dyDescent="0.25">
      <c r="A44" s="20" t="s">
        <v>27</v>
      </c>
      <c r="B44" s="20" t="s">
        <v>28</v>
      </c>
      <c r="C44" s="137" t="s">
        <v>29</v>
      </c>
      <c r="D44" s="131" t="s">
        <v>28</v>
      </c>
      <c r="E44" s="131" t="s">
        <v>19</v>
      </c>
      <c r="F44" s="150">
        <v>0</v>
      </c>
      <c r="G44" s="94">
        <v>0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4">
        <v>0</v>
      </c>
      <c r="O44" s="94">
        <v>0</v>
      </c>
      <c r="P44" s="94">
        <v>0</v>
      </c>
      <c r="Q44" s="114">
        <f>SUM(F44:P44)</f>
        <v>0</v>
      </c>
      <c r="R44" s="143">
        <v>3510648</v>
      </c>
      <c r="S44" s="24">
        <v>665300</v>
      </c>
      <c r="T44" s="24">
        <v>524000</v>
      </c>
      <c r="U44" s="24">
        <v>0</v>
      </c>
      <c r="V44" s="24">
        <v>0</v>
      </c>
      <c r="W44" s="24"/>
      <c r="X44" s="24">
        <v>0</v>
      </c>
      <c r="Y44" s="24">
        <v>0</v>
      </c>
      <c r="Z44" s="24">
        <v>0</v>
      </c>
      <c r="AA44" s="152">
        <v>0</v>
      </c>
      <c r="AB44" s="26">
        <f>SUM(R44:AA44)</f>
        <v>4699948</v>
      </c>
    </row>
    <row r="45" spans="1:28" ht="25.5" x14ac:dyDescent="0.2">
      <c r="A45" s="20"/>
      <c r="B45" s="20"/>
      <c r="C45" s="176"/>
      <c r="D45" s="138" t="s">
        <v>24</v>
      </c>
      <c r="E45" s="138" t="s">
        <v>19</v>
      </c>
      <c r="F45" s="139">
        <f t="shared" ref="F45:Q45" si="9">F42+F43</f>
        <v>0</v>
      </c>
      <c r="G45" s="139">
        <f t="shared" si="9"/>
        <v>0</v>
      </c>
      <c r="H45" s="139">
        <f t="shared" si="9"/>
        <v>0</v>
      </c>
      <c r="I45" s="139">
        <f t="shared" si="9"/>
        <v>0</v>
      </c>
      <c r="J45" s="139">
        <f t="shared" si="9"/>
        <v>0</v>
      </c>
      <c r="K45" s="139">
        <f t="shared" si="9"/>
        <v>21661672</v>
      </c>
      <c r="L45" s="139">
        <f t="shared" si="9"/>
        <v>0</v>
      </c>
      <c r="M45" s="139">
        <f t="shared" si="9"/>
        <v>0</v>
      </c>
      <c r="N45" s="139">
        <f t="shared" si="9"/>
        <v>0</v>
      </c>
      <c r="O45" s="139">
        <f t="shared" si="9"/>
        <v>0</v>
      </c>
      <c r="P45" s="139">
        <f t="shared" si="9"/>
        <v>0</v>
      </c>
      <c r="Q45" s="140">
        <f t="shared" si="9"/>
        <v>21661672</v>
      </c>
      <c r="R45" s="139">
        <f>SUM(R42:R44)</f>
        <v>13706381</v>
      </c>
      <c r="S45" s="139">
        <f t="shared" ref="S45:AA45" si="10">SUM(S42:S44)</f>
        <v>2676291</v>
      </c>
      <c r="T45" s="139">
        <f t="shared" si="10"/>
        <v>5279000</v>
      </c>
      <c r="U45" s="139">
        <f t="shared" si="10"/>
        <v>0</v>
      </c>
      <c r="V45" s="139">
        <f t="shared" si="10"/>
        <v>0</v>
      </c>
      <c r="W45" s="139"/>
      <c r="X45" s="139">
        <f t="shared" si="10"/>
        <v>0</v>
      </c>
      <c r="Y45" s="139">
        <f t="shared" si="10"/>
        <v>0</v>
      </c>
      <c r="Z45" s="139">
        <f t="shared" si="10"/>
        <v>0</v>
      </c>
      <c r="AA45" s="139">
        <f t="shared" si="10"/>
        <v>0</v>
      </c>
      <c r="AB45" s="146">
        <f>SUM(AB42:AB44)</f>
        <v>21661672</v>
      </c>
    </row>
    <row r="46" spans="1:28" ht="38.25" x14ac:dyDescent="0.2">
      <c r="A46" s="20" t="s">
        <v>15</v>
      </c>
      <c r="B46" s="20" t="s">
        <v>16</v>
      </c>
      <c r="C46" s="137" t="s">
        <v>17</v>
      </c>
      <c r="D46" s="131" t="s">
        <v>18</v>
      </c>
      <c r="E46" s="131" t="s">
        <v>19</v>
      </c>
      <c r="F46" s="150">
        <v>0</v>
      </c>
      <c r="G46" s="151">
        <v>0</v>
      </c>
      <c r="H46" s="151">
        <v>0</v>
      </c>
      <c r="I46" s="151">
        <v>0</v>
      </c>
      <c r="J46" s="151">
        <v>0</v>
      </c>
      <c r="K46" s="94">
        <v>25456325</v>
      </c>
      <c r="L46" s="94">
        <v>0</v>
      </c>
      <c r="M46" s="94">
        <v>0</v>
      </c>
      <c r="N46" s="94">
        <v>0</v>
      </c>
      <c r="O46" s="94">
        <v>0</v>
      </c>
      <c r="P46" s="94">
        <v>0</v>
      </c>
      <c r="Q46" s="114">
        <f>SUM(F46:P46)</f>
        <v>25456325</v>
      </c>
      <c r="R46" s="143">
        <v>0</v>
      </c>
      <c r="S46" s="24">
        <v>0</v>
      </c>
      <c r="T46" s="24">
        <v>0</v>
      </c>
      <c r="U46" s="24">
        <v>0</v>
      </c>
      <c r="V46" s="24">
        <v>0</v>
      </c>
      <c r="W46" s="24"/>
      <c r="X46" s="24">
        <v>0</v>
      </c>
      <c r="Y46" s="24">
        <v>0</v>
      </c>
      <c r="Z46" s="25">
        <v>0</v>
      </c>
      <c r="AA46" s="152">
        <v>0</v>
      </c>
      <c r="AB46" s="26">
        <f>SUM(R46:AA46)</f>
        <v>0</v>
      </c>
    </row>
    <row r="47" spans="1:28" ht="51" x14ac:dyDescent="0.2">
      <c r="A47" s="20" t="s">
        <v>37</v>
      </c>
      <c r="B47" s="20" t="s">
        <v>38</v>
      </c>
      <c r="C47" s="137" t="s">
        <v>39</v>
      </c>
      <c r="D47" s="131" t="s">
        <v>40</v>
      </c>
      <c r="E47" s="131" t="s">
        <v>19</v>
      </c>
      <c r="F47" s="150">
        <v>0</v>
      </c>
      <c r="G47" s="151">
        <v>0</v>
      </c>
      <c r="H47" s="151">
        <v>0</v>
      </c>
      <c r="I47" s="94">
        <v>0</v>
      </c>
      <c r="J47" s="151">
        <v>0</v>
      </c>
      <c r="K47" s="94">
        <v>0</v>
      </c>
      <c r="L47" s="94">
        <v>0</v>
      </c>
      <c r="M47" s="94">
        <v>0</v>
      </c>
      <c r="N47" s="94">
        <v>0</v>
      </c>
      <c r="O47" s="94">
        <v>0</v>
      </c>
      <c r="P47" s="94">
        <v>1312000</v>
      </c>
      <c r="Q47" s="114">
        <f>SUM(F47:P47)</f>
        <v>1312000</v>
      </c>
      <c r="R47" s="143">
        <v>11116294</v>
      </c>
      <c r="S47" s="24">
        <v>2189691</v>
      </c>
      <c r="T47" s="24">
        <v>6163000</v>
      </c>
      <c r="U47" s="24">
        <v>0</v>
      </c>
      <c r="V47" s="24">
        <v>0</v>
      </c>
      <c r="W47" s="24"/>
      <c r="X47" s="24">
        <v>0</v>
      </c>
      <c r="Y47" s="24">
        <v>0</v>
      </c>
      <c r="Z47" s="25">
        <v>0</v>
      </c>
      <c r="AA47" s="152">
        <v>0</v>
      </c>
      <c r="AB47" s="26">
        <f>SUM(R47:AA47)</f>
        <v>19468985</v>
      </c>
    </row>
    <row r="48" spans="1:28" ht="26.25" thickBot="1" x14ac:dyDescent="0.25">
      <c r="A48" s="20" t="s">
        <v>41</v>
      </c>
      <c r="B48" s="20" t="s">
        <v>42</v>
      </c>
      <c r="C48" s="137" t="s">
        <v>43</v>
      </c>
      <c r="D48" s="131" t="s">
        <v>44</v>
      </c>
      <c r="E48" s="131" t="s">
        <v>19</v>
      </c>
      <c r="F48" s="150">
        <v>0</v>
      </c>
      <c r="G48" s="151">
        <v>0</v>
      </c>
      <c r="H48" s="151">
        <v>0</v>
      </c>
      <c r="I48" s="94">
        <v>0</v>
      </c>
      <c r="J48" s="151">
        <v>0</v>
      </c>
      <c r="K48" s="94">
        <v>0</v>
      </c>
      <c r="L48" s="94">
        <v>0</v>
      </c>
      <c r="M48" s="94">
        <v>0</v>
      </c>
      <c r="N48" s="94">
        <v>0</v>
      </c>
      <c r="O48" s="94">
        <v>0</v>
      </c>
      <c r="P48" s="94">
        <v>0</v>
      </c>
      <c r="Q48" s="114">
        <f>SUM(F48:P48)</f>
        <v>0</v>
      </c>
      <c r="R48" s="143">
        <v>5168340</v>
      </c>
      <c r="S48" s="24">
        <v>1008000</v>
      </c>
      <c r="T48" s="24">
        <v>1123000</v>
      </c>
      <c r="U48" s="24">
        <v>0</v>
      </c>
      <c r="V48" s="24">
        <v>0</v>
      </c>
      <c r="W48" s="24"/>
      <c r="X48" s="24">
        <v>0</v>
      </c>
      <c r="Y48" s="24">
        <v>0</v>
      </c>
      <c r="Z48" s="25">
        <v>0</v>
      </c>
      <c r="AA48" s="152">
        <v>0</v>
      </c>
      <c r="AB48" s="26">
        <f>SUM(R48:AA48)</f>
        <v>7299340</v>
      </c>
    </row>
    <row r="49" spans="1:28" ht="28.5" customHeight="1" thickBot="1" x14ac:dyDescent="0.25">
      <c r="A49" s="20"/>
      <c r="B49" s="20"/>
      <c r="C49" s="178"/>
      <c r="D49" s="155" t="s">
        <v>45</v>
      </c>
      <c r="E49" s="155" t="s">
        <v>19</v>
      </c>
      <c r="F49" s="139">
        <f>SUM(F46:F48)</f>
        <v>0</v>
      </c>
      <c r="G49" s="153">
        <f t="shared" ref="G49:AB49" si="11">SUM(G46:G48)</f>
        <v>0</v>
      </c>
      <c r="H49" s="153">
        <f t="shared" si="11"/>
        <v>0</v>
      </c>
      <c r="I49" s="153">
        <f t="shared" si="11"/>
        <v>0</v>
      </c>
      <c r="J49" s="153">
        <f t="shared" si="11"/>
        <v>0</v>
      </c>
      <c r="K49" s="153">
        <f t="shared" si="11"/>
        <v>25456325</v>
      </c>
      <c r="L49" s="153">
        <f t="shared" si="11"/>
        <v>0</v>
      </c>
      <c r="M49" s="153">
        <f t="shared" si="11"/>
        <v>0</v>
      </c>
      <c r="N49" s="153">
        <f t="shared" si="11"/>
        <v>0</v>
      </c>
      <c r="O49" s="153">
        <f t="shared" si="11"/>
        <v>0</v>
      </c>
      <c r="P49" s="153">
        <f t="shared" si="11"/>
        <v>1312000</v>
      </c>
      <c r="Q49" s="140">
        <f t="shared" si="11"/>
        <v>26768325</v>
      </c>
      <c r="R49" s="154">
        <f t="shared" si="11"/>
        <v>16284634</v>
      </c>
      <c r="S49" s="145">
        <f t="shared" si="11"/>
        <v>3197691</v>
      </c>
      <c r="T49" s="145">
        <f>SUM(T46:T48)</f>
        <v>7286000</v>
      </c>
      <c r="U49" s="145">
        <f t="shared" si="11"/>
        <v>0</v>
      </c>
      <c r="V49" s="145">
        <f t="shared" si="11"/>
        <v>0</v>
      </c>
      <c r="W49" s="145"/>
      <c r="X49" s="145">
        <f t="shared" si="11"/>
        <v>0</v>
      </c>
      <c r="Y49" s="145">
        <f t="shared" si="11"/>
        <v>0</v>
      </c>
      <c r="Z49" s="145">
        <f t="shared" si="11"/>
        <v>0</v>
      </c>
      <c r="AA49" s="145">
        <f t="shared" si="11"/>
        <v>0</v>
      </c>
      <c r="AB49" s="146">
        <f t="shared" si="11"/>
        <v>26768325</v>
      </c>
    </row>
    <row r="50" spans="1:28" s="161" customFormat="1" ht="25.5" x14ac:dyDescent="0.2">
      <c r="A50" s="181"/>
      <c r="B50" s="181"/>
      <c r="C50" s="179"/>
      <c r="D50" s="156" t="s">
        <v>181</v>
      </c>
      <c r="E50" s="157" t="s">
        <v>19</v>
      </c>
      <c r="F50" s="158">
        <f>F19+F22+F38+F41+F45+F49</f>
        <v>420604908</v>
      </c>
      <c r="G50" s="158">
        <f t="shared" ref="G50:P50" si="12">G19+G22+G38+G41+G45+G49</f>
        <v>43760000</v>
      </c>
      <c r="H50" s="158">
        <f t="shared" si="12"/>
        <v>28095000</v>
      </c>
      <c r="I50" s="158">
        <f t="shared" si="12"/>
        <v>981810457</v>
      </c>
      <c r="J50" s="158">
        <f t="shared" si="12"/>
        <v>71060485</v>
      </c>
      <c r="K50" s="158">
        <f t="shared" si="12"/>
        <v>419158215</v>
      </c>
      <c r="L50" s="158">
        <f t="shared" si="12"/>
        <v>5310000</v>
      </c>
      <c r="M50" s="158">
        <f t="shared" si="12"/>
        <v>0</v>
      </c>
      <c r="N50" s="158">
        <f t="shared" si="12"/>
        <v>0</v>
      </c>
      <c r="O50" s="158">
        <f t="shared" si="12"/>
        <v>0</v>
      </c>
      <c r="P50" s="158">
        <f t="shared" si="12"/>
        <v>159433734</v>
      </c>
      <c r="Q50" s="159">
        <f>SUM(F50:P50)</f>
        <v>2129232799</v>
      </c>
      <c r="R50" s="160">
        <f>R19+R22+R38+R41+R45+R49</f>
        <v>442796760</v>
      </c>
      <c r="S50" s="160">
        <f t="shared" ref="S50:V50" si="13">S19+S22+S38+S41+S45+S49</f>
        <v>83567100</v>
      </c>
      <c r="T50" s="160">
        <f t="shared" si="13"/>
        <v>215991172</v>
      </c>
      <c r="U50" s="160">
        <f t="shared" si="13"/>
        <v>31000000</v>
      </c>
      <c r="V50" s="160">
        <f t="shared" si="13"/>
        <v>3000000</v>
      </c>
      <c r="W50" s="160">
        <f>W6</f>
        <v>0</v>
      </c>
      <c r="X50" s="160">
        <f t="shared" ref="X50" si="14">X19+X22+X38+X41+X45+X49</f>
        <v>3500000</v>
      </c>
      <c r="Y50" s="160">
        <f t="shared" ref="Y50" si="15">Y19+Y22+Y38+Y41+Y45+Y49</f>
        <v>419158215</v>
      </c>
      <c r="Z50" s="160">
        <f t="shared" ref="Z50" si="16">Z19+Z22+Z38+Z41+Z45+Z49</f>
        <v>11394362</v>
      </c>
      <c r="AA50" s="160">
        <f t="shared" ref="AA50" si="17">AA19+AA22+AA38+AA41+AA45+AA49</f>
        <v>903810457</v>
      </c>
      <c r="AB50" s="160">
        <f t="shared" ref="AB50" si="18">AB19+AB22+AB38+AB41+AB45+AB49</f>
        <v>2129232799</v>
      </c>
    </row>
    <row r="51" spans="1:28" s="161" customFormat="1" ht="13.5" thickBot="1" x14ac:dyDescent="0.25">
      <c r="A51" s="181"/>
      <c r="B51" s="181"/>
      <c r="C51" s="180"/>
      <c r="D51" s="162" t="s">
        <v>182</v>
      </c>
      <c r="E51" s="163" t="s">
        <v>19</v>
      </c>
      <c r="F51" s="164"/>
      <c r="G51" s="165"/>
      <c r="H51" s="165"/>
      <c r="I51" s="165"/>
      <c r="J51" s="165"/>
      <c r="K51" s="94">
        <f>-Y50</f>
        <v>-419158215</v>
      </c>
      <c r="L51" s="165"/>
      <c r="M51" s="165"/>
      <c r="N51" s="165"/>
      <c r="O51" s="165"/>
      <c r="P51" s="165"/>
      <c r="Q51" s="166">
        <f>K51</f>
        <v>-419158215</v>
      </c>
      <c r="R51" s="167"/>
      <c r="S51" s="168"/>
      <c r="T51" s="168"/>
      <c r="U51" s="168"/>
      <c r="V51" s="25">
        <v>0</v>
      </c>
      <c r="W51" s="25"/>
      <c r="X51" s="168"/>
      <c r="Y51" s="25">
        <v>-419158215</v>
      </c>
      <c r="Z51" s="168"/>
      <c r="AA51" s="168"/>
      <c r="AB51" s="169">
        <f>Y51</f>
        <v>-419158215</v>
      </c>
    </row>
    <row r="52" spans="1:28" ht="25.5" x14ac:dyDescent="0.2">
      <c r="A52" s="20"/>
      <c r="B52" s="20"/>
      <c r="C52" s="179"/>
      <c r="D52" s="170" t="s">
        <v>183</v>
      </c>
      <c r="E52" s="171" t="s">
        <v>19</v>
      </c>
      <c r="F52" s="172">
        <f t="shared" ref="F52:AB52" si="19">F50+F51</f>
        <v>420604908</v>
      </c>
      <c r="G52" s="158">
        <f t="shared" si="19"/>
        <v>43760000</v>
      </c>
      <c r="H52" s="158">
        <f t="shared" si="19"/>
        <v>28095000</v>
      </c>
      <c r="I52" s="158">
        <f t="shared" si="19"/>
        <v>981810457</v>
      </c>
      <c r="J52" s="158">
        <f t="shared" si="19"/>
        <v>71060485</v>
      </c>
      <c r="K52" s="158">
        <f t="shared" si="19"/>
        <v>0</v>
      </c>
      <c r="L52" s="158">
        <f t="shared" si="19"/>
        <v>5310000</v>
      </c>
      <c r="M52" s="158">
        <f t="shared" si="19"/>
        <v>0</v>
      </c>
      <c r="N52" s="158">
        <f t="shared" si="19"/>
        <v>0</v>
      </c>
      <c r="O52" s="158">
        <f t="shared" si="19"/>
        <v>0</v>
      </c>
      <c r="P52" s="158">
        <f t="shared" si="19"/>
        <v>159433734</v>
      </c>
      <c r="Q52" s="159">
        <f t="shared" si="19"/>
        <v>1710074584</v>
      </c>
      <c r="R52" s="158">
        <f t="shared" si="19"/>
        <v>442796760</v>
      </c>
      <c r="S52" s="158">
        <f t="shared" si="19"/>
        <v>83567100</v>
      </c>
      <c r="T52" s="158">
        <f t="shared" si="19"/>
        <v>215991172</v>
      </c>
      <c r="U52" s="158">
        <f t="shared" si="19"/>
        <v>31000000</v>
      </c>
      <c r="V52" s="158">
        <f t="shared" si="19"/>
        <v>3000000</v>
      </c>
      <c r="W52" s="158">
        <f t="shared" si="19"/>
        <v>0</v>
      </c>
      <c r="X52" s="158">
        <f t="shared" si="19"/>
        <v>3500000</v>
      </c>
      <c r="Y52" s="158">
        <f t="shared" si="19"/>
        <v>0</v>
      </c>
      <c r="Z52" s="158">
        <f t="shared" si="19"/>
        <v>11394362</v>
      </c>
      <c r="AA52" s="158">
        <f t="shared" si="19"/>
        <v>903810457</v>
      </c>
      <c r="AB52" s="159">
        <f t="shared" si="19"/>
        <v>1710074584</v>
      </c>
    </row>
    <row r="54" spans="1:28" x14ac:dyDescent="0.2"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</row>
    <row r="55" spans="1:28" x14ac:dyDescent="0.2">
      <c r="O55" s="121" t="s">
        <v>186</v>
      </c>
      <c r="P55" s="173">
        <f>Q50-AB50</f>
        <v>0</v>
      </c>
    </row>
    <row r="58" spans="1:28" x14ac:dyDescent="0.2">
      <c r="P58" s="173">
        <f>Q52-AB52</f>
        <v>0</v>
      </c>
    </row>
  </sheetData>
  <mergeCells count="6">
    <mergeCell ref="C1:D1"/>
    <mergeCell ref="F1:Q1"/>
    <mergeCell ref="R1:AB1"/>
    <mergeCell ref="C24:D24"/>
    <mergeCell ref="F24:Q24"/>
    <mergeCell ref="R24:AB24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  <headerFooter>
    <oddHeader>&amp;C&amp;"-,Félkövér"&amp;16Kunmadaras Nagyközség Önkormányzatának Mindösszesen</oddHead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1</vt:i4>
      </vt:variant>
    </vt:vector>
  </HeadingPairs>
  <TitlesOfParts>
    <vt:vector size="8" baseType="lpstr">
      <vt:lpstr>GYEJÓ</vt:lpstr>
      <vt:lpstr>Műv.ház</vt:lpstr>
      <vt:lpstr>Óvoda</vt:lpstr>
      <vt:lpstr>PH</vt:lpstr>
      <vt:lpstr>MTBSZSZ</vt:lpstr>
      <vt:lpstr>Önk.</vt:lpstr>
      <vt:lpstr>össz</vt:lpstr>
      <vt:lpstr>Önk.!Nyomtatási_terület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2018-02-23T10:07:14Z</cp:lastPrinted>
  <dcterms:created xsi:type="dcterms:W3CDTF">2015-12-08T08:55:13Z</dcterms:created>
  <dcterms:modified xsi:type="dcterms:W3CDTF">2018-02-23T10:22:39Z</dcterms:modified>
</cp:coreProperties>
</file>